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hidePivotFieldList="1" defaultThemeVersion="124226"/>
  <xr:revisionPtr revIDLastSave="0" documentId="8_{31E5F299-84C7-4A07-97B9-D3CC686184CF}" xr6:coauthVersionLast="44" xr6:coauthVersionMax="44" xr10:uidLastSave="{00000000-0000-0000-0000-000000000000}"/>
  <bookViews>
    <workbookView xWindow="-120" yWindow="-120" windowWidth="25440" windowHeight="15390" tabRatio="823" activeTab="4" xr2:uid="{00000000-000D-0000-FFFF-FFFF00000000}"/>
  </bookViews>
  <sheets>
    <sheet name="Scoring Description" sheetId="56" r:id="rId1"/>
    <sheet name="Scoring D1escription" sheetId="41" state="hidden" r:id="rId2"/>
    <sheet name="Scoring Chart" sheetId="38" r:id="rId3"/>
    <sheet name="Final Scoring Review" sheetId="35" r:id="rId4"/>
    <sheet name="Scoring Summary" sheetId="19" r:id="rId5"/>
    <sheet name="CoC Ranking Data" sheetId="37" r:id="rId6"/>
    <sheet name="CoC Renewal Ranking Report" sheetId="9" state="hidden" r:id="rId7"/>
    <sheet name="Exit-Retention to PH (Sortable)" sheetId="36" state="hidden" r:id="rId8"/>
    <sheet name="1a. Housing Stability (RRH)" sheetId="4" r:id="rId9"/>
    <sheet name="1b. Housing Stability (SSO)" sheetId="40" r:id="rId10"/>
    <sheet name="1c. Housing Stability (PSH)" sheetId="39" r:id="rId11"/>
    <sheet name="2. Returns to Homelessness" sheetId="22" r:id="rId12"/>
    <sheet name="3. Safety Improvement (DV Only)" sheetId="42" r:id="rId13"/>
    <sheet name="Length of Stay (TH Only)" sheetId="25" state="hidden" r:id="rId14"/>
    <sheet name="4. Length of Time Homeless" sheetId="54" r:id="rId15"/>
    <sheet name="5a. Earned Income Growth" sheetId="5" r:id="rId16"/>
    <sheet name="5b. UnEarned Income Growth" sheetId="44" r:id="rId17"/>
    <sheet name="5c. Total Income Growth (PSH)" sheetId="43" r:id="rId18"/>
    <sheet name="5d. Income + Only (PSH Only)" sheetId="45" state="hidden" r:id="rId19"/>
    <sheet name="6. Non-cash | Mainstream Ben." sheetId="21" r:id="rId20"/>
    <sheet name="7. Project Part. Eligibility" sheetId="28" r:id="rId21"/>
    <sheet name="8. Unit Utilization Rate" sheetId="18" r:id="rId22"/>
    <sheet name="9. Drawdown Rates" sheetId="29" r:id="rId23"/>
    <sheet name="10. Funds recaptured by HUD" sheetId="6" r:id="rId24"/>
    <sheet name="11. Timely APR Submission" sheetId="30" r:id="rId25"/>
    <sheet name="12. Cost per Household" sheetId="31" r:id="rId26"/>
    <sheet name="13. Cost per Positive Exit" sheetId="46" r:id="rId27"/>
    <sheet name="14. HUD Monitoring" sheetId="32" r:id="rId28"/>
    <sheet name="15. CoC Project Description" sheetId="33" state="hidden" r:id="rId29"/>
    <sheet name="16. Opening Doors Goals" sheetId="34" state="hidden" r:id="rId30"/>
    <sheet name="15a. Severity of Needs" sheetId="24" r:id="rId31"/>
    <sheet name="15b. HH w-Zero Income at Entry" sheetId="47" r:id="rId32"/>
    <sheet name="15c. Chronic HH at Entry" sheetId="26" r:id="rId33"/>
    <sheet name="16. Housing First Approach" sheetId="27" r:id="rId34"/>
    <sheet name="17. RHAB Participation" sheetId="2" r:id="rId35"/>
    <sheet name="18. Attended CoC Meetings" sheetId="50" r:id="rId36"/>
    <sheet name="19. Attended CoC Trainings" sheetId="51" r:id="rId37"/>
    <sheet name="20. High Quality Data Entry" sheetId="3" r:id="rId38"/>
    <sheet name="21. Timeliness of Data Entry" sheetId="48" r:id="rId39"/>
    <sheet name="25. HMIS Bed Inventory" sheetId="49" state="hidden" r:id="rId40"/>
    <sheet name="Raw Total Score" sheetId="1" state="hidden" r:id="rId41"/>
    <sheet name="Drop Down" sheetId="8" state="hidden" r:id="rId42"/>
    <sheet name="Tiebreaking" sheetId="13" state="hidden" r:id="rId43"/>
    <sheet name="Reduction Worksheet" sheetId="14" state="hidden" r:id="rId44"/>
  </sheets>
  <externalReferences>
    <externalReference r:id="rId45"/>
  </externalReferences>
  <definedNames>
    <definedName name="_xlnm._FilterDatabase" localSheetId="23" hidden="1">'10. Funds recaptured by HUD'!$A$8:$E$61</definedName>
    <definedName name="_xlnm._FilterDatabase" localSheetId="24" hidden="1">'11. Timely APR Submission'!$A$5:$E$58</definedName>
    <definedName name="_xlnm._FilterDatabase" localSheetId="25" hidden="1">'12. Cost per Household'!$A$6:$K$102</definedName>
    <definedName name="_xlnm._FilterDatabase" localSheetId="26" hidden="1">'13. Cost per Positive Exit'!$A$6:$K$102</definedName>
    <definedName name="_xlnm._FilterDatabase" localSheetId="27" hidden="1">'14. HUD Monitoring'!$A$6:$E$59</definedName>
    <definedName name="_xlnm._FilterDatabase" localSheetId="28" hidden="1">'15. CoC Project Description'!$A$5:$D$58</definedName>
    <definedName name="_xlnm._FilterDatabase" localSheetId="30" hidden="1">'15a. Severity of Needs'!$A$8:$E$54</definedName>
    <definedName name="_xlnm._FilterDatabase" localSheetId="31" hidden="1">'15b. HH w-Zero Income at Entry'!$A$8:$E$8</definedName>
    <definedName name="_xlnm._FilterDatabase" localSheetId="32" hidden="1">'15c. Chronic HH at Entry'!$A$6:$E$6</definedName>
    <definedName name="_xlnm._FilterDatabase" localSheetId="33" hidden="1">'16. Housing First Approach'!$A$5:$E$5</definedName>
    <definedName name="_xlnm._FilterDatabase" localSheetId="29" hidden="1">'16. Opening Doors Goals'!$A$7:$E$60</definedName>
    <definedName name="_xlnm._FilterDatabase" localSheetId="34" hidden="1">'17. RHAB Participation'!$A$7:$E$7</definedName>
    <definedName name="_xlnm._FilterDatabase" localSheetId="35" hidden="1">'18. Attended CoC Meetings'!$A$7:$E$7</definedName>
    <definedName name="_xlnm._FilterDatabase" localSheetId="36" hidden="1">'19. Attended CoC Trainings'!$A$7:$E$7</definedName>
    <definedName name="_xlnm._FilterDatabase" localSheetId="8" hidden="1">'1a. Housing Stability (RRH)'!$A$8:$E$8</definedName>
    <definedName name="_xlnm._FilterDatabase" localSheetId="9" hidden="1">'1b. Housing Stability (SSO)'!$A$8:$E$8</definedName>
    <definedName name="_xlnm._FilterDatabase" localSheetId="10" hidden="1">'1c. Housing Stability (PSH)'!$A$8:$E$8</definedName>
    <definedName name="_xlnm._FilterDatabase" localSheetId="11" hidden="1">'2. Returns to Homelessness'!$A$7:$E$7</definedName>
    <definedName name="_xlnm._FilterDatabase" localSheetId="37" hidden="1">'20. High Quality Data Entry'!$A$5:$E$51</definedName>
    <definedName name="_xlnm._FilterDatabase" localSheetId="38" hidden="1">'21. Timeliness of Data Entry'!$A$5:$E$51</definedName>
    <definedName name="_xlnm._FilterDatabase" localSheetId="39" hidden="1">'25. HMIS Bed Inventory'!$A$5:$E$51</definedName>
    <definedName name="_xlnm._FilterDatabase" localSheetId="12" hidden="1">'3. Safety Improvement (DV Only)'!$A$7:$D$7</definedName>
    <definedName name="_xlnm._FilterDatabase" localSheetId="14" hidden="1">'4. Length of Time Homeless'!$A$7:$E$7</definedName>
    <definedName name="_xlnm._FilterDatabase" localSheetId="15" hidden="1">'5a. Earned Income Growth'!$A$8:$F$8</definedName>
    <definedName name="_xlnm._FilterDatabase" localSheetId="16" hidden="1">'5b. UnEarned Income Growth'!$A$8:$F$8</definedName>
    <definedName name="_xlnm._FilterDatabase" localSheetId="17" hidden="1">'5c. Total Income Growth (PSH)'!$A$8:$E$8</definedName>
    <definedName name="_xlnm._FilterDatabase" localSheetId="18" hidden="1">'5d. Income + Only (PSH Only)'!$A$8:$E$8</definedName>
    <definedName name="_xlnm._FilterDatabase" localSheetId="19" hidden="1">'6. Non-cash | Mainstream Ben.'!$A$6:$E$6</definedName>
    <definedName name="_xlnm._FilterDatabase" localSheetId="20" hidden="1">'7. Project Part. Eligibility'!$A$8:$E$8</definedName>
    <definedName name="_xlnm._FilterDatabase" localSheetId="21" hidden="1">'8. Unit Utilization Rate'!$A$7:$G$7</definedName>
    <definedName name="_xlnm._FilterDatabase" localSheetId="22" hidden="1">'9. Drawdown Rates'!$A$5:$E$58</definedName>
    <definedName name="_xlnm._FilterDatabase" localSheetId="6" hidden="1">'CoC Renewal Ranking Report'!$A$8:$AY$8</definedName>
    <definedName name="_xlnm._FilterDatabase" localSheetId="7" hidden="1">'Exit-Retention to PH (Sortable)'!$A$3:$E$3</definedName>
    <definedName name="_xlnm._FilterDatabase" localSheetId="3" hidden="1">'Final Scoring Review'!$A$5:$AM$5</definedName>
    <definedName name="_xlnm._FilterDatabase" localSheetId="13" hidden="1">'Length of Stay (TH Only)'!$A$9:$E$9</definedName>
    <definedName name="_xlnm._FilterDatabase" localSheetId="40" hidden="1">'Raw Total Score'!$A$3:$D$49</definedName>
    <definedName name="_xlnm._FilterDatabase" localSheetId="43" hidden="1">'Reduction Worksheet'!$A$5:$U$5</definedName>
    <definedName name="_xlnm._FilterDatabase" localSheetId="4" hidden="1">'Scoring Summary'!$A$5:$AJ$36</definedName>
    <definedName name="_xlnm._FilterDatabase" localSheetId="42" hidden="1">Tiebreaking!$A$2:$W$2</definedName>
    <definedName name="_msoanchor_10">'Scoring Description'!$D$82</definedName>
    <definedName name="_msoanchor_11">'Scoring Description'!$D$87</definedName>
    <definedName name="_msoanchor_12">'Scoring Description'!$A$90</definedName>
    <definedName name="_msoanchor_13">'Scoring Description'!$D$95</definedName>
    <definedName name="_msoanchor_15">'Scoring Description'!$D$98</definedName>
    <definedName name="_msoanchor_16">'Scoring Description'!$D$99</definedName>
    <definedName name="_msoanchor_17">'Scoring Description'!$D$112</definedName>
    <definedName name="_msoanchor_18">'Scoring Description'!$D$118</definedName>
    <definedName name="_msoanchor_19">'Scoring Description'!$D$119</definedName>
    <definedName name="_msoanchor_2">'Scoring Description'!$D$47</definedName>
    <definedName name="_msoanchor_20">'Scoring Description'!#REF!</definedName>
    <definedName name="_msoanchor_3">'Scoring Description'!$D$51</definedName>
    <definedName name="_msoanchor_4">'Scoring Description'!$D$52</definedName>
    <definedName name="_msoanchor_5">'Scoring Description'!$D$56</definedName>
    <definedName name="_msoanchor_6">'Scoring Description'!$D$60</definedName>
    <definedName name="_msoanchor_7">'Scoring Description'!$D$66</definedName>
    <definedName name="_msoanchor_9">'Scoring Description'!$D$77</definedName>
    <definedName name="contractyear">'Drop Down'!$F$1:$F$4</definedName>
    <definedName name="FiscalInfoReliability">'Drop Down'!$J$1:$J$4</definedName>
    <definedName name="_xlnm.Print_Area" localSheetId="4">'Scoring Summary'!$A$1:$AJ$72</definedName>
    <definedName name="_xlnm.Print_Titles" localSheetId="6">'CoC Renewal Ranking Report'!$2:$6</definedName>
    <definedName name="Projtype">'Drop Down'!$A$1:$A$13</definedName>
    <definedName name="Type">'12. Cost per Household'!$H$7:$H$102</definedName>
    <definedName name="yesno" localSheetId="24">'[1]Drop Down'!$H$1:$H$3</definedName>
    <definedName name="yesno" localSheetId="25">'[1]Drop Down'!$H$1:$H$3</definedName>
    <definedName name="yesno" localSheetId="26">'[1]Drop Down'!$H$1:$H$3</definedName>
    <definedName name="yesno" localSheetId="27">'[1]Drop Down'!$H$1:$H$3</definedName>
    <definedName name="yesno" localSheetId="28">'[1]Drop Down'!$H$1:$H$3</definedName>
    <definedName name="yesno" localSheetId="29">'[1]Drop Down'!$H$1:$H$3</definedName>
    <definedName name="yesno">'Drop Down'!$H$1:$H$3</definedName>
  </definedNames>
  <calcPr calcId="191029"/>
  <pivotCaches>
    <pivotCache cacheId="0" r:id="rId46"/>
  </pivotCache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2" l="1"/>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8" i="2"/>
  <c r="D102"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8" i="18"/>
  <c r="CJ10" i="37"/>
  <c r="CJ11" i="37"/>
  <c r="CJ12" i="37"/>
  <c r="CJ13" i="37"/>
  <c r="CJ14" i="37"/>
  <c r="CJ15" i="37"/>
  <c r="CJ16" i="37"/>
  <c r="CJ17" i="37"/>
  <c r="CJ18" i="37"/>
  <c r="CJ19" i="37"/>
  <c r="CJ20" i="37"/>
  <c r="CJ21" i="37"/>
  <c r="CJ22" i="37"/>
  <c r="CJ23" i="37"/>
  <c r="CJ24" i="37"/>
  <c r="CJ25" i="37"/>
  <c r="CJ26" i="37"/>
  <c r="CJ27" i="37"/>
  <c r="CJ28" i="37"/>
  <c r="CJ29" i="37"/>
  <c r="CJ30" i="37"/>
  <c r="CJ31" i="37"/>
  <c r="CJ32" i="37"/>
  <c r="CJ33" i="37"/>
  <c r="CJ34" i="37"/>
  <c r="CJ35" i="37"/>
  <c r="CJ36" i="37"/>
  <c r="CJ37" i="37"/>
  <c r="CJ38" i="37"/>
  <c r="CJ39" i="37"/>
  <c r="CJ40" i="37"/>
  <c r="CJ41" i="37"/>
  <c r="CJ42" i="37"/>
  <c r="CJ43" i="37"/>
  <c r="CJ44" i="37"/>
  <c r="CJ45" i="37"/>
  <c r="CJ46" i="37"/>
  <c r="CJ47" i="37"/>
  <c r="CJ48" i="37"/>
  <c r="CJ49" i="37"/>
  <c r="CJ50" i="37"/>
  <c r="CJ51" i="37"/>
  <c r="CJ52" i="37"/>
  <c r="CJ53" i="37"/>
  <c r="CJ54" i="37"/>
  <c r="CJ55" i="37"/>
  <c r="CJ56" i="37"/>
  <c r="CJ57" i="37"/>
  <c r="CJ58" i="37"/>
  <c r="CJ59" i="37"/>
  <c r="CJ60" i="37"/>
  <c r="CJ61" i="37"/>
  <c r="CJ62" i="37"/>
  <c r="CJ63" i="37"/>
  <c r="CJ64" i="37"/>
  <c r="CJ65" i="37"/>
  <c r="CJ66" i="37"/>
  <c r="CJ67" i="37"/>
  <c r="CJ68" i="37"/>
  <c r="CJ69" i="37"/>
  <c r="CJ70" i="37"/>
  <c r="CJ71" i="37"/>
  <c r="CJ72" i="37"/>
  <c r="CJ73" i="37"/>
  <c r="CJ74" i="37"/>
  <c r="CJ75" i="37"/>
  <c r="CJ76" i="37"/>
  <c r="CJ77" i="37"/>
  <c r="CJ78" i="37"/>
  <c r="CJ79" i="37"/>
  <c r="CJ80" i="37"/>
  <c r="CJ81" i="37"/>
  <c r="CJ82" i="37"/>
  <c r="CJ83" i="37"/>
  <c r="CJ84" i="37"/>
  <c r="CJ85" i="37"/>
  <c r="CJ86" i="37"/>
  <c r="CJ87" i="37"/>
  <c r="CJ88" i="37"/>
  <c r="CJ89" i="37"/>
  <c r="CJ90" i="37"/>
  <c r="CJ91" i="37"/>
  <c r="CJ92" i="37"/>
  <c r="CJ93" i="37"/>
  <c r="CJ94" i="37"/>
  <c r="CJ95" i="37"/>
  <c r="CJ96" i="37"/>
  <c r="CJ97" i="37"/>
  <c r="CJ98" i="37"/>
  <c r="CJ99" i="37"/>
  <c r="CJ100" i="37"/>
  <c r="CJ101" i="37"/>
  <c r="CJ102" i="37"/>
  <c r="CJ103" i="37"/>
  <c r="CJ104" i="37"/>
  <c r="CJ105" i="37"/>
  <c r="CJ106" i="37"/>
  <c r="CJ9" i="37"/>
  <c r="D102"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7" i="46"/>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7" i="31"/>
  <c r="D9" i="54"/>
  <c r="D10" i="54"/>
  <c r="D11" i="54"/>
  <c r="D12" i="54"/>
  <c r="D13" i="54"/>
  <c r="D14" i="54"/>
  <c r="D15" i="54"/>
  <c r="D16" i="54"/>
  <c r="D17" i="54"/>
  <c r="D18" i="54"/>
  <c r="D19" i="54"/>
  <c r="D20" i="54"/>
  <c r="D21" i="54"/>
  <c r="D22" i="54"/>
  <c r="D23" i="54"/>
  <c r="D24" i="54"/>
  <c r="D25" i="54"/>
  <c r="D26" i="54"/>
  <c r="D27" i="54"/>
  <c r="D28" i="54"/>
  <c r="D29" i="54"/>
  <c r="D30" i="54"/>
  <c r="D31" i="54"/>
  <c r="D32" i="54"/>
  <c r="D33" i="54"/>
  <c r="D34" i="54"/>
  <c r="D35" i="54"/>
  <c r="D36" i="54"/>
  <c r="D37" i="54"/>
  <c r="D38" i="54"/>
  <c r="D39" i="54"/>
  <c r="D40" i="54"/>
  <c r="D41" i="54"/>
  <c r="D42" i="54"/>
  <c r="D43" i="54"/>
  <c r="D44" i="54"/>
  <c r="D45" i="54"/>
  <c r="D46" i="54"/>
  <c r="D47" i="54"/>
  <c r="D48" i="54"/>
  <c r="D49" i="54"/>
  <c r="D50" i="54"/>
  <c r="D51" i="54"/>
  <c r="D52" i="54"/>
  <c r="D53" i="54"/>
  <c r="D54" i="54"/>
  <c r="D55" i="54"/>
  <c r="D56" i="54"/>
  <c r="D57" i="54"/>
  <c r="D58" i="54"/>
  <c r="D59" i="54"/>
  <c r="D60" i="54"/>
  <c r="D61" i="54"/>
  <c r="D62" i="54"/>
  <c r="D63" i="54"/>
  <c r="D64" i="54"/>
  <c r="D65" i="54"/>
  <c r="D66" i="54"/>
  <c r="D67" i="54"/>
  <c r="D68" i="54"/>
  <c r="D69" i="54"/>
  <c r="D70" i="54"/>
  <c r="D71" i="54"/>
  <c r="D72" i="54"/>
  <c r="D73" i="54"/>
  <c r="D74" i="54"/>
  <c r="D75" i="54"/>
  <c r="D76" i="54"/>
  <c r="D77" i="54"/>
  <c r="D78" i="54"/>
  <c r="D79" i="54"/>
  <c r="D80" i="54"/>
  <c r="D81" i="54"/>
  <c r="D82" i="54"/>
  <c r="D83" i="54"/>
  <c r="D84" i="54"/>
  <c r="D85" i="54"/>
  <c r="D86" i="54"/>
  <c r="D87" i="54"/>
  <c r="D88" i="54"/>
  <c r="D89" i="54"/>
  <c r="D90" i="54"/>
  <c r="D91" i="54"/>
  <c r="D92" i="54"/>
  <c r="D93" i="54"/>
  <c r="D94" i="54"/>
  <c r="D95" i="54"/>
  <c r="D96" i="54"/>
  <c r="D97" i="54"/>
  <c r="D98" i="54"/>
  <c r="D99" i="54"/>
  <c r="D100" i="54"/>
  <c r="D101" i="54"/>
  <c r="D102" i="54"/>
  <c r="D8" i="54"/>
  <c r="C102" i="54"/>
  <c r="B102" i="54"/>
  <c r="A102" i="54"/>
  <c r="C101" i="54"/>
  <c r="B101" i="54"/>
  <c r="A101" i="54"/>
  <c r="C100" i="54"/>
  <c r="B100" i="54"/>
  <c r="A100" i="54"/>
  <c r="C99" i="54"/>
  <c r="B99" i="54"/>
  <c r="A99" i="54"/>
  <c r="C98" i="54"/>
  <c r="B98" i="54"/>
  <c r="A98" i="54"/>
  <c r="C97" i="54"/>
  <c r="B97" i="54"/>
  <c r="A97" i="54"/>
  <c r="C96" i="54"/>
  <c r="B96" i="54"/>
  <c r="A96" i="54"/>
  <c r="C95" i="54"/>
  <c r="B95" i="54"/>
  <c r="A95" i="54"/>
  <c r="C94" i="54"/>
  <c r="B94" i="54"/>
  <c r="A94" i="54"/>
  <c r="C93" i="54"/>
  <c r="B93" i="54"/>
  <c r="A93" i="54"/>
  <c r="C92" i="54"/>
  <c r="B92" i="54"/>
  <c r="A92" i="54"/>
  <c r="C91" i="54"/>
  <c r="B91" i="54"/>
  <c r="A91" i="54"/>
  <c r="C90" i="54"/>
  <c r="B90" i="54"/>
  <c r="A90" i="54"/>
  <c r="C89" i="54"/>
  <c r="B89" i="54"/>
  <c r="A89" i="54"/>
  <c r="C88" i="54"/>
  <c r="B88" i="54"/>
  <c r="A88" i="54"/>
  <c r="C87" i="54"/>
  <c r="B87" i="54"/>
  <c r="A87" i="54"/>
  <c r="C86" i="54"/>
  <c r="B86" i="54"/>
  <c r="A86" i="54"/>
  <c r="C85" i="54"/>
  <c r="B85" i="54"/>
  <c r="A85" i="54"/>
  <c r="C84" i="54"/>
  <c r="B84" i="54"/>
  <c r="A84" i="54"/>
  <c r="C83" i="54"/>
  <c r="B83" i="54"/>
  <c r="A83" i="54"/>
  <c r="C82" i="54"/>
  <c r="B82" i="54"/>
  <c r="A82" i="54"/>
  <c r="C81" i="54"/>
  <c r="B81" i="54"/>
  <c r="A81" i="54"/>
  <c r="C80" i="54"/>
  <c r="B80" i="54"/>
  <c r="A80" i="54"/>
  <c r="C79" i="54"/>
  <c r="B79" i="54"/>
  <c r="A79" i="54"/>
  <c r="C78" i="54"/>
  <c r="B78" i="54"/>
  <c r="A78" i="54"/>
  <c r="C77" i="54"/>
  <c r="B77" i="54"/>
  <c r="A77" i="54"/>
  <c r="C76" i="54"/>
  <c r="B76" i="54"/>
  <c r="A76" i="54"/>
  <c r="C75" i="54"/>
  <c r="B75" i="54"/>
  <c r="A75" i="54"/>
  <c r="C74" i="54"/>
  <c r="B74" i="54"/>
  <c r="A74" i="54"/>
  <c r="C73" i="54"/>
  <c r="B73" i="54"/>
  <c r="A73" i="54"/>
  <c r="C72" i="54"/>
  <c r="B72" i="54"/>
  <c r="A72" i="54"/>
  <c r="C71" i="54"/>
  <c r="B71" i="54"/>
  <c r="A71" i="54"/>
  <c r="C70" i="54"/>
  <c r="B70" i="54"/>
  <c r="A70" i="54"/>
  <c r="C69" i="54"/>
  <c r="B69" i="54"/>
  <c r="A69" i="54"/>
  <c r="C68" i="54"/>
  <c r="B68" i="54"/>
  <c r="A68" i="54"/>
  <c r="C67" i="54"/>
  <c r="B67" i="54"/>
  <c r="A67" i="54"/>
  <c r="C66" i="54"/>
  <c r="B66" i="54"/>
  <c r="A66" i="54"/>
  <c r="C65" i="54"/>
  <c r="B65" i="54"/>
  <c r="A65" i="54"/>
  <c r="C64" i="54"/>
  <c r="B64" i="54"/>
  <c r="A64" i="54"/>
  <c r="C63" i="54"/>
  <c r="B63" i="54"/>
  <c r="A63" i="54"/>
  <c r="C62" i="54"/>
  <c r="B62" i="54"/>
  <c r="A62" i="54"/>
  <c r="C61" i="54"/>
  <c r="B61" i="54"/>
  <c r="A61" i="54"/>
  <c r="C60" i="54"/>
  <c r="B60" i="54"/>
  <c r="A60" i="54"/>
  <c r="C59" i="54"/>
  <c r="B59" i="54"/>
  <c r="A59" i="54"/>
  <c r="C58" i="54"/>
  <c r="B58" i="54"/>
  <c r="A58" i="54"/>
  <c r="C57" i="54"/>
  <c r="B57" i="54"/>
  <c r="A57" i="54"/>
  <c r="C56" i="54"/>
  <c r="B56" i="54"/>
  <c r="A56" i="54"/>
  <c r="C55" i="54"/>
  <c r="B55" i="54"/>
  <c r="A55" i="54"/>
  <c r="C54" i="54"/>
  <c r="B54" i="54"/>
  <c r="A54" i="54"/>
  <c r="C53" i="54"/>
  <c r="B53" i="54"/>
  <c r="A53" i="54"/>
  <c r="C52" i="54"/>
  <c r="B52" i="54"/>
  <c r="A52" i="54"/>
  <c r="C51" i="54"/>
  <c r="B51" i="54"/>
  <c r="A51" i="54"/>
  <c r="C50" i="54"/>
  <c r="B50" i="54"/>
  <c r="A50" i="54"/>
  <c r="C49" i="54"/>
  <c r="B49" i="54"/>
  <c r="A49" i="54"/>
  <c r="C48" i="54"/>
  <c r="B48" i="54"/>
  <c r="A48" i="54"/>
  <c r="C47" i="54"/>
  <c r="B47" i="54"/>
  <c r="A47" i="54"/>
  <c r="C46" i="54"/>
  <c r="B46" i="54"/>
  <c r="A46" i="54"/>
  <c r="C45" i="54"/>
  <c r="B45" i="54"/>
  <c r="A45" i="54"/>
  <c r="C44" i="54"/>
  <c r="B44" i="54"/>
  <c r="A44" i="54"/>
  <c r="C43" i="54"/>
  <c r="B43" i="54"/>
  <c r="A43" i="54"/>
  <c r="C42" i="54"/>
  <c r="B42" i="54"/>
  <c r="A42" i="54"/>
  <c r="C41" i="54"/>
  <c r="B41" i="54"/>
  <c r="A41" i="54"/>
  <c r="C40" i="54"/>
  <c r="B40" i="54"/>
  <c r="A40" i="54"/>
  <c r="C39" i="54"/>
  <c r="B39" i="54"/>
  <c r="A39" i="54"/>
  <c r="C38" i="54"/>
  <c r="B38" i="54"/>
  <c r="A38" i="54"/>
  <c r="C37" i="54"/>
  <c r="B37" i="54"/>
  <c r="A37" i="54"/>
  <c r="C36" i="54"/>
  <c r="B36" i="54"/>
  <c r="A36" i="54"/>
  <c r="C35" i="54"/>
  <c r="B35" i="54"/>
  <c r="A35" i="54"/>
  <c r="C34" i="54"/>
  <c r="B34" i="54"/>
  <c r="A34" i="54"/>
  <c r="C33" i="54"/>
  <c r="B33" i="54"/>
  <c r="A33" i="54"/>
  <c r="C32" i="54"/>
  <c r="B32" i="54"/>
  <c r="A32" i="54"/>
  <c r="C31" i="54"/>
  <c r="B31" i="54"/>
  <c r="A31" i="54"/>
  <c r="C30" i="54"/>
  <c r="B30" i="54"/>
  <c r="A30" i="54"/>
  <c r="C29" i="54"/>
  <c r="B29" i="54"/>
  <c r="A29" i="54"/>
  <c r="C28" i="54"/>
  <c r="B28" i="54"/>
  <c r="A28" i="54"/>
  <c r="C27" i="54"/>
  <c r="B27" i="54"/>
  <c r="A27" i="54"/>
  <c r="C26" i="54"/>
  <c r="B26" i="54"/>
  <c r="A26" i="54"/>
  <c r="C25" i="54"/>
  <c r="B25" i="54"/>
  <c r="A25" i="54"/>
  <c r="C24" i="54"/>
  <c r="B24" i="54"/>
  <c r="A24" i="54"/>
  <c r="C23" i="54"/>
  <c r="B23" i="54"/>
  <c r="A23" i="54"/>
  <c r="C22" i="54"/>
  <c r="B22" i="54"/>
  <c r="A22" i="54"/>
  <c r="C21" i="54"/>
  <c r="B21" i="54"/>
  <c r="A21" i="54"/>
  <c r="C20" i="54"/>
  <c r="B20" i="54"/>
  <c r="A20" i="54"/>
  <c r="C19" i="54"/>
  <c r="B19" i="54"/>
  <c r="A19" i="54"/>
  <c r="C18" i="54"/>
  <c r="B18" i="54"/>
  <c r="A18" i="54"/>
  <c r="C17" i="54"/>
  <c r="B17" i="54"/>
  <c r="A17" i="54"/>
  <c r="C16" i="54"/>
  <c r="B16" i="54"/>
  <c r="A16" i="54"/>
  <c r="C15" i="54"/>
  <c r="B15" i="54"/>
  <c r="A15" i="54"/>
  <c r="C14" i="54"/>
  <c r="B14" i="54"/>
  <c r="A14" i="54"/>
  <c r="C13" i="54"/>
  <c r="B13" i="54"/>
  <c r="A13" i="54"/>
  <c r="C12" i="54"/>
  <c r="B12" i="54"/>
  <c r="A12" i="54"/>
  <c r="C11" i="54"/>
  <c r="B11" i="54"/>
  <c r="A11" i="54"/>
  <c r="C10" i="54"/>
  <c r="B10" i="54"/>
  <c r="A10" i="54"/>
  <c r="C9" i="54"/>
  <c r="B9" i="54"/>
  <c r="A9" i="54"/>
  <c r="C8" i="54"/>
  <c r="B8" i="54"/>
  <c r="A8" i="54"/>
  <c r="C95" i="1"/>
  <c r="C96" i="1"/>
  <c r="C97" i="1"/>
  <c r="C98" i="1"/>
  <c r="C99" i="1"/>
  <c r="C100" i="1"/>
  <c r="B95" i="1"/>
  <c r="B96" i="1"/>
  <c r="B97" i="1"/>
  <c r="B98" i="1"/>
  <c r="B99" i="1"/>
  <c r="B100" i="1"/>
  <c r="A95" i="1"/>
  <c r="A96" i="1"/>
  <c r="A97" i="1"/>
  <c r="A98" i="1"/>
  <c r="A99" i="1"/>
  <c r="A100" i="1"/>
  <c r="C93" i="1"/>
  <c r="C94" i="1"/>
  <c r="B93" i="1"/>
  <c r="B94" i="1"/>
  <c r="A93" i="1"/>
  <c r="A94" i="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36" i="51"/>
  <c r="D37" i="51"/>
  <c r="D38" i="51"/>
  <c r="D39" i="51"/>
  <c r="D40" i="51"/>
  <c r="D41" i="51"/>
  <c r="D42" i="51"/>
  <c r="D43" i="51"/>
  <c r="D44" i="51"/>
  <c r="D45" i="51"/>
  <c r="D46" i="51"/>
  <c r="D47" i="51"/>
  <c r="D48" i="51"/>
  <c r="D49" i="51"/>
  <c r="D50" i="51"/>
  <c r="D51" i="51"/>
  <c r="D52" i="51"/>
  <c r="D53" i="51"/>
  <c r="D54" i="51"/>
  <c r="D55" i="51"/>
  <c r="D56" i="51"/>
  <c r="D57" i="51"/>
  <c r="D58" i="51"/>
  <c r="D59" i="51"/>
  <c r="D60" i="51"/>
  <c r="D61" i="51"/>
  <c r="D62" i="51"/>
  <c r="D63" i="51"/>
  <c r="D64" i="51"/>
  <c r="D65" i="51"/>
  <c r="D66" i="51"/>
  <c r="D67" i="51"/>
  <c r="D68" i="51"/>
  <c r="D69" i="51"/>
  <c r="D70" i="51"/>
  <c r="D71" i="51"/>
  <c r="D72" i="51"/>
  <c r="D73" i="51"/>
  <c r="D74" i="51"/>
  <c r="D75" i="51"/>
  <c r="D76" i="51"/>
  <c r="D77" i="51"/>
  <c r="D78" i="51"/>
  <c r="D79" i="51"/>
  <c r="D80" i="51"/>
  <c r="D81" i="51"/>
  <c r="D82" i="51"/>
  <c r="D83" i="51"/>
  <c r="D84" i="51"/>
  <c r="D85" i="51"/>
  <c r="D86" i="51"/>
  <c r="D87" i="51"/>
  <c r="D88" i="51"/>
  <c r="D89" i="51"/>
  <c r="D90" i="51"/>
  <c r="D91" i="51"/>
  <c r="D92" i="51"/>
  <c r="D93" i="51"/>
  <c r="D94" i="51"/>
  <c r="D95" i="51"/>
  <c r="D96" i="51"/>
  <c r="D97" i="51"/>
  <c r="D98" i="51"/>
  <c r="D99" i="51"/>
  <c r="D100" i="51"/>
  <c r="D101" i="51"/>
  <c r="D102" i="51"/>
  <c r="D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9" i="51"/>
  <c r="C60" i="51"/>
  <c r="C61" i="51"/>
  <c r="C62" i="51"/>
  <c r="C63" i="51"/>
  <c r="C64" i="51"/>
  <c r="C65" i="51"/>
  <c r="C66" i="51"/>
  <c r="C67" i="51"/>
  <c r="C68" i="51"/>
  <c r="C69" i="51"/>
  <c r="C70" i="51"/>
  <c r="C71" i="51"/>
  <c r="C72" i="51"/>
  <c r="C73" i="51"/>
  <c r="C74" i="51"/>
  <c r="C75" i="51"/>
  <c r="C76" i="51"/>
  <c r="C77" i="51"/>
  <c r="C78" i="51"/>
  <c r="C79" i="51"/>
  <c r="C80" i="51"/>
  <c r="C81" i="51"/>
  <c r="C82" i="51"/>
  <c r="C83" i="51"/>
  <c r="C84" i="51"/>
  <c r="C85" i="51"/>
  <c r="C86" i="51"/>
  <c r="C87" i="51"/>
  <c r="C88" i="51"/>
  <c r="C89" i="51"/>
  <c r="C90" i="51"/>
  <c r="C91" i="51"/>
  <c r="C92" i="51"/>
  <c r="C93" i="51"/>
  <c r="C94" i="51"/>
  <c r="C95" i="51"/>
  <c r="C96" i="51"/>
  <c r="C97" i="51"/>
  <c r="C98" i="51"/>
  <c r="C99" i="51"/>
  <c r="C100" i="51"/>
  <c r="C101" i="51"/>
  <c r="C102" i="51"/>
  <c r="C8" i="51"/>
  <c r="D9" i="50"/>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D8" i="50"/>
  <c r="C8" i="50"/>
  <c r="B102" i="51"/>
  <c r="A102" i="51"/>
  <c r="E102" i="51"/>
  <c r="B101" i="51"/>
  <c r="A101" i="51"/>
  <c r="E101" i="51"/>
  <c r="B100" i="51"/>
  <c r="A100" i="51"/>
  <c r="E100" i="51"/>
  <c r="B99" i="51"/>
  <c r="A99" i="51"/>
  <c r="E99" i="51"/>
  <c r="B98" i="51"/>
  <c r="A98" i="51"/>
  <c r="E98" i="51"/>
  <c r="B97" i="51"/>
  <c r="A97" i="51"/>
  <c r="E97" i="51"/>
  <c r="B96" i="51"/>
  <c r="A96" i="51"/>
  <c r="E96" i="51"/>
  <c r="B95" i="51"/>
  <c r="A95" i="51"/>
  <c r="E95" i="51"/>
  <c r="B94" i="51"/>
  <c r="A94" i="51"/>
  <c r="E94" i="51"/>
  <c r="B93" i="51"/>
  <c r="A93" i="51"/>
  <c r="E93" i="51"/>
  <c r="B92" i="51"/>
  <c r="A92" i="51"/>
  <c r="E92" i="51"/>
  <c r="B91" i="51"/>
  <c r="A91" i="51"/>
  <c r="E91" i="51"/>
  <c r="B90" i="51"/>
  <c r="A90" i="51"/>
  <c r="E90" i="51"/>
  <c r="B89" i="51"/>
  <c r="A89" i="51"/>
  <c r="E89" i="51"/>
  <c r="B88" i="51"/>
  <c r="A88" i="51"/>
  <c r="E88" i="51"/>
  <c r="B87" i="51"/>
  <c r="A87" i="51"/>
  <c r="E87" i="51"/>
  <c r="B86" i="51"/>
  <c r="A86" i="51"/>
  <c r="E86" i="51"/>
  <c r="B85" i="51"/>
  <c r="A85" i="51"/>
  <c r="E85" i="51"/>
  <c r="B84" i="51"/>
  <c r="A84" i="51"/>
  <c r="E84" i="51"/>
  <c r="B83" i="51"/>
  <c r="A83" i="51"/>
  <c r="E83" i="51"/>
  <c r="B82" i="51"/>
  <c r="A82" i="51"/>
  <c r="E82" i="51"/>
  <c r="B81" i="51"/>
  <c r="A81" i="51"/>
  <c r="E81" i="51"/>
  <c r="B80" i="51"/>
  <c r="A80" i="51"/>
  <c r="E80" i="51"/>
  <c r="B79" i="51"/>
  <c r="A79" i="51"/>
  <c r="E79" i="51"/>
  <c r="B78" i="51"/>
  <c r="A78" i="51"/>
  <c r="E78" i="51"/>
  <c r="B77" i="51"/>
  <c r="A77" i="51"/>
  <c r="E77" i="51"/>
  <c r="B76" i="51"/>
  <c r="A76" i="51"/>
  <c r="E76" i="51"/>
  <c r="B75" i="51"/>
  <c r="A75" i="51"/>
  <c r="E75" i="51"/>
  <c r="B74" i="51"/>
  <c r="A74" i="51"/>
  <c r="E74" i="51"/>
  <c r="B73" i="51"/>
  <c r="A73" i="51"/>
  <c r="E73" i="51"/>
  <c r="B72" i="51"/>
  <c r="A72" i="51"/>
  <c r="E72" i="51"/>
  <c r="B71" i="51"/>
  <c r="A71" i="51"/>
  <c r="E71" i="51"/>
  <c r="B70" i="51"/>
  <c r="A70" i="51"/>
  <c r="E70" i="51"/>
  <c r="B69" i="51"/>
  <c r="A69" i="51"/>
  <c r="E69" i="51"/>
  <c r="B68" i="51"/>
  <c r="A68" i="51"/>
  <c r="E68" i="51"/>
  <c r="B67" i="51"/>
  <c r="A67" i="51"/>
  <c r="E67" i="51"/>
  <c r="B66" i="51"/>
  <c r="A66" i="51"/>
  <c r="E66" i="51"/>
  <c r="B65" i="51"/>
  <c r="A65" i="51"/>
  <c r="E65" i="51"/>
  <c r="B64" i="51"/>
  <c r="A64" i="51"/>
  <c r="E64" i="51"/>
  <c r="B63" i="51"/>
  <c r="A63" i="51"/>
  <c r="E63" i="51"/>
  <c r="B62" i="51"/>
  <c r="A62" i="51"/>
  <c r="E62" i="51"/>
  <c r="B61" i="51"/>
  <c r="A61" i="51"/>
  <c r="E61" i="51"/>
  <c r="B60" i="51"/>
  <c r="A60" i="51"/>
  <c r="B59" i="51"/>
  <c r="A59" i="51"/>
  <c r="B58" i="51"/>
  <c r="A58" i="51"/>
  <c r="E58" i="51"/>
  <c r="B57" i="51"/>
  <c r="A57" i="51"/>
  <c r="E57" i="51"/>
  <c r="B56" i="51"/>
  <c r="A56" i="51"/>
  <c r="B55" i="51"/>
  <c r="A55" i="51"/>
  <c r="B54" i="51"/>
  <c r="A54" i="51"/>
  <c r="E54" i="51"/>
  <c r="B53" i="51"/>
  <c r="A53" i="51"/>
  <c r="E53" i="5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E37" i="51"/>
  <c r="B36" i="51"/>
  <c r="A36" i="51"/>
  <c r="B35" i="51"/>
  <c r="A35" i="51"/>
  <c r="B34" i="51"/>
  <c r="A34" i="51"/>
  <c r="B33" i="51"/>
  <c r="A33" i="51"/>
  <c r="E33" i="51"/>
  <c r="B32" i="51"/>
  <c r="A32" i="51"/>
  <c r="B31" i="51"/>
  <c r="A31" i="51"/>
  <c r="B30" i="51"/>
  <c r="A30" i="51"/>
  <c r="B29" i="51"/>
  <c r="A29" i="51"/>
  <c r="E29" i="51"/>
  <c r="B28" i="51"/>
  <c r="A28" i="51"/>
  <c r="B27" i="51"/>
  <c r="A27" i="51"/>
  <c r="B26" i="51"/>
  <c r="A26" i="51"/>
  <c r="B25" i="51"/>
  <c r="A25" i="51"/>
  <c r="E25" i="51"/>
  <c r="B24" i="51"/>
  <c r="A24" i="51"/>
  <c r="B23" i="51"/>
  <c r="A23" i="51"/>
  <c r="B22" i="51"/>
  <c r="A22" i="51"/>
  <c r="B21" i="51"/>
  <c r="A21" i="51"/>
  <c r="E21" i="51"/>
  <c r="B20" i="51"/>
  <c r="A20" i="51"/>
  <c r="B19" i="51"/>
  <c r="A19" i="51"/>
  <c r="B18" i="51"/>
  <c r="A18" i="51"/>
  <c r="B17" i="51"/>
  <c r="A17" i="51"/>
  <c r="E17" i="51"/>
  <c r="B16" i="51"/>
  <c r="A16" i="51"/>
  <c r="B15" i="51"/>
  <c r="A15" i="51"/>
  <c r="B14" i="51"/>
  <c r="A14" i="51"/>
  <c r="B13" i="51"/>
  <c r="A13" i="51"/>
  <c r="E13" i="51"/>
  <c r="B12" i="51"/>
  <c r="A12" i="51"/>
  <c r="B11" i="51"/>
  <c r="A11" i="51"/>
  <c r="B10" i="51"/>
  <c r="A10" i="51"/>
  <c r="B9" i="51"/>
  <c r="A9" i="51"/>
  <c r="E9" i="51"/>
  <c r="B8" i="51"/>
  <c r="A8" i="5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8" i="2"/>
  <c r="B102" i="50"/>
  <c r="A102" i="50"/>
  <c r="E102" i="50"/>
  <c r="B101" i="50"/>
  <c r="A101" i="50"/>
  <c r="E101" i="50"/>
  <c r="B100" i="50"/>
  <c r="A100" i="50"/>
  <c r="E100" i="50"/>
  <c r="B99" i="50"/>
  <c r="A99" i="50"/>
  <c r="E99" i="50"/>
  <c r="B98" i="50"/>
  <c r="A98" i="50"/>
  <c r="E98" i="50"/>
  <c r="B97" i="50"/>
  <c r="A97" i="50"/>
  <c r="E97" i="50"/>
  <c r="B96" i="50"/>
  <c r="A96" i="50"/>
  <c r="E96" i="50"/>
  <c r="B95" i="50"/>
  <c r="A95" i="50"/>
  <c r="E95" i="50"/>
  <c r="B94" i="50"/>
  <c r="A94" i="50"/>
  <c r="E94" i="50"/>
  <c r="B93" i="50"/>
  <c r="A93" i="50"/>
  <c r="E93" i="50"/>
  <c r="B92" i="50"/>
  <c r="A92" i="50"/>
  <c r="E92" i="50"/>
  <c r="B91" i="50"/>
  <c r="A91" i="50"/>
  <c r="E91" i="50"/>
  <c r="B90" i="50"/>
  <c r="A90" i="50"/>
  <c r="E90" i="50"/>
  <c r="B89" i="50"/>
  <c r="A89" i="50"/>
  <c r="E89" i="50"/>
  <c r="B88" i="50"/>
  <c r="A88" i="50"/>
  <c r="E88" i="50"/>
  <c r="B87" i="50"/>
  <c r="A87" i="50"/>
  <c r="E87" i="50"/>
  <c r="B86" i="50"/>
  <c r="A86" i="50"/>
  <c r="E86" i="50"/>
  <c r="B85" i="50"/>
  <c r="A85" i="50"/>
  <c r="E85" i="50"/>
  <c r="B84" i="50"/>
  <c r="A84" i="50"/>
  <c r="E84" i="50"/>
  <c r="B83" i="50"/>
  <c r="A83" i="50"/>
  <c r="E83" i="50"/>
  <c r="B82" i="50"/>
  <c r="A82" i="50"/>
  <c r="E82" i="50"/>
  <c r="B81" i="50"/>
  <c r="A81" i="50"/>
  <c r="B80" i="50"/>
  <c r="A80" i="50"/>
  <c r="B79" i="50"/>
  <c r="A79" i="50"/>
  <c r="B78" i="50"/>
  <c r="A78" i="50"/>
  <c r="B77" i="50"/>
  <c r="A77" i="50"/>
  <c r="B76" i="50"/>
  <c r="A76" i="50"/>
  <c r="B75" i="50"/>
  <c r="A75" i="50"/>
  <c r="B74" i="50"/>
  <c r="A74" i="50"/>
  <c r="B73" i="50"/>
  <c r="A73" i="50"/>
  <c r="B72" i="50"/>
  <c r="A72" i="50"/>
  <c r="B71" i="50"/>
  <c r="A71" i="50"/>
  <c r="B70" i="50"/>
  <c r="A70" i="50"/>
  <c r="B69" i="50"/>
  <c r="A69" i="50"/>
  <c r="B68" i="50"/>
  <c r="A68" i="50"/>
  <c r="B67" i="50"/>
  <c r="A67" i="50"/>
  <c r="B66" i="50"/>
  <c r="A66" i="50"/>
  <c r="B65" i="50"/>
  <c r="A65" i="50"/>
  <c r="B64" i="50"/>
  <c r="A64" i="50"/>
  <c r="B63" i="50"/>
  <c r="A63" i="50"/>
  <c r="B62" i="50"/>
  <c r="A62" i="50"/>
  <c r="B61" i="50"/>
  <c r="A61" i="50"/>
  <c r="B60" i="50"/>
  <c r="A60" i="50"/>
  <c r="B59" i="50"/>
  <c r="A59" i="50"/>
  <c r="B58" i="50"/>
  <c r="A58" i="50"/>
  <c r="B57" i="50"/>
  <c r="A57" i="50"/>
  <c r="B56" i="50"/>
  <c r="A56" i="50"/>
  <c r="B55" i="50"/>
  <c r="A55" i="50"/>
  <c r="B54" i="50"/>
  <c r="A54" i="50"/>
  <c r="B53" i="50"/>
  <c r="A53" i="50"/>
  <c r="B52" i="50"/>
  <c r="A52" i="50"/>
  <c r="B51" i="50"/>
  <c r="A51" i="50"/>
  <c r="B50" i="50"/>
  <c r="A50" i="50"/>
  <c r="B49" i="50"/>
  <c r="A49" i="50"/>
  <c r="B48" i="50"/>
  <c r="A48" i="50"/>
  <c r="B47" i="50"/>
  <c r="A47" i="50"/>
  <c r="B46" i="50"/>
  <c r="A46" i="50"/>
  <c r="B45" i="50"/>
  <c r="A45" i="50"/>
  <c r="B44" i="50"/>
  <c r="A44" i="50"/>
  <c r="B43" i="50"/>
  <c r="A43" i="50"/>
  <c r="B42" i="50"/>
  <c r="A42" i="50"/>
  <c r="B41" i="50"/>
  <c r="A41" i="50"/>
  <c r="B40" i="50"/>
  <c r="A40" i="50"/>
  <c r="B39" i="50"/>
  <c r="A39" i="50"/>
  <c r="B38" i="50"/>
  <c r="A38" i="50"/>
  <c r="B37" i="50"/>
  <c r="A37" i="50"/>
  <c r="B36" i="50"/>
  <c r="A36" i="50"/>
  <c r="B35" i="50"/>
  <c r="A35" i="50"/>
  <c r="B34" i="50"/>
  <c r="A34" i="50"/>
  <c r="B33" i="50"/>
  <c r="A33" i="50"/>
  <c r="B32" i="50"/>
  <c r="A32" i="50"/>
  <c r="B31" i="50"/>
  <c r="A31" i="50"/>
  <c r="B30" i="50"/>
  <c r="A30" i="50"/>
  <c r="B29" i="50"/>
  <c r="A29" i="50"/>
  <c r="B28" i="50"/>
  <c r="A28" i="50"/>
  <c r="B27" i="50"/>
  <c r="A27" i="50"/>
  <c r="B26" i="50"/>
  <c r="A26" i="50"/>
  <c r="B25" i="50"/>
  <c r="A25" i="50"/>
  <c r="B24" i="50"/>
  <c r="A24" i="50"/>
  <c r="B23" i="50"/>
  <c r="A23" i="50"/>
  <c r="B22" i="50"/>
  <c r="A22" i="50"/>
  <c r="B21" i="50"/>
  <c r="A21" i="50"/>
  <c r="B20" i="50"/>
  <c r="A20" i="50"/>
  <c r="B19" i="50"/>
  <c r="A19" i="50"/>
  <c r="B18" i="50"/>
  <c r="A18" i="50"/>
  <c r="B17" i="50"/>
  <c r="A17" i="50"/>
  <c r="B16" i="50"/>
  <c r="A16" i="50"/>
  <c r="B15" i="50"/>
  <c r="A15" i="50"/>
  <c r="B14" i="50"/>
  <c r="A14" i="50"/>
  <c r="B13" i="50"/>
  <c r="A13" i="50"/>
  <c r="B12" i="50"/>
  <c r="A12" i="50"/>
  <c r="B11" i="50"/>
  <c r="A11" i="50"/>
  <c r="B10" i="50"/>
  <c r="A10" i="50"/>
  <c r="B9" i="50"/>
  <c r="A9" i="50"/>
  <c r="B8" i="50"/>
  <c r="A8" i="50"/>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6" i="49"/>
  <c r="C102" i="49"/>
  <c r="B102" i="49"/>
  <c r="A102" i="49"/>
  <c r="C101" i="49"/>
  <c r="B101" i="49"/>
  <c r="A101" i="49"/>
  <c r="C100" i="49"/>
  <c r="B100" i="49"/>
  <c r="A100" i="49"/>
  <c r="C99" i="49"/>
  <c r="B99" i="49"/>
  <c r="A99" i="49"/>
  <c r="C98" i="49"/>
  <c r="B98" i="49"/>
  <c r="A98" i="49"/>
  <c r="C97" i="49"/>
  <c r="B97" i="49"/>
  <c r="A97" i="49"/>
  <c r="C96" i="49"/>
  <c r="B96" i="49"/>
  <c r="A96" i="49"/>
  <c r="C95" i="49"/>
  <c r="B95" i="49"/>
  <c r="A95" i="49"/>
  <c r="C94" i="49"/>
  <c r="B94" i="49"/>
  <c r="A94" i="49"/>
  <c r="C93" i="49"/>
  <c r="B93" i="49"/>
  <c r="A93" i="49"/>
  <c r="C92" i="49"/>
  <c r="B92" i="49"/>
  <c r="A92" i="49"/>
  <c r="C91" i="49"/>
  <c r="B91" i="49"/>
  <c r="A91" i="49"/>
  <c r="C90" i="49"/>
  <c r="B90" i="49"/>
  <c r="A90" i="49"/>
  <c r="C89" i="49"/>
  <c r="B89" i="49"/>
  <c r="A89" i="49"/>
  <c r="C88" i="49"/>
  <c r="B88" i="49"/>
  <c r="A88" i="49"/>
  <c r="C87" i="49"/>
  <c r="B87" i="49"/>
  <c r="A87" i="49"/>
  <c r="C86" i="49"/>
  <c r="B86" i="49"/>
  <c r="A86" i="49"/>
  <c r="C85" i="49"/>
  <c r="B85" i="49"/>
  <c r="A85" i="49"/>
  <c r="C84" i="49"/>
  <c r="B84" i="49"/>
  <c r="A84" i="49"/>
  <c r="C83" i="49"/>
  <c r="B83" i="49"/>
  <c r="A83" i="49"/>
  <c r="C82" i="49"/>
  <c r="B82" i="49"/>
  <c r="A82" i="49"/>
  <c r="C81" i="49"/>
  <c r="B81" i="49"/>
  <c r="A81" i="49"/>
  <c r="C80" i="49"/>
  <c r="B80" i="49"/>
  <c r="A80" i="49"/>
  <c r="C79" i="49"/>
  <c r="B79" i="49"/>
  <c r="A79" i="49"/>
  <c r="C78" i="49"/>
  <c r="B78" i="49"/>
  <c r="A78" i="49"/>
  <c r="C77" i="49"/>
  <c r="B77" i="49"/>
  <c r="A77" i="49"/>
  <c r="C76" i="49"/>
  <c r="B76" i="49"/>
  <c r="A76" i="49"/>
  <c r="C75" i="49"/>
  <c r="B75" i="49"/>
  <c r="A75" i="49"/>
  <c r="C74" i="49"/>
  <c r="B74" i="49"/>
  <c r="A74" i="49"/>
  <c r="C73" i="49"/>
  <c r="B73" i="49"/>
  <c r="A73" i="49"/>
  <c r="C72" i="49"/>
  <c r="B72" i="49"/>
  <c r="A72" i="49"/>
  <c r="C71" i="49"/>
  <c r="B71" i="49"/>
  <c r="A71" i="49"/>
  <c r="C70" i="49"/>
  <c r="B70" i="49"/>
  <c r="A70" i="49"/>
  <c r="C69" i="49"/>
  <c r="B69" i="49"/>
  <c r="A69" i="49"/>
  <c r="C68" i="49"/>
  <c r="B68" i="49"/>
  <c r="A68" i="49"/>
  <c r="C67" i="49"/>
  <c r="B67" i="49"/>
  <c r="A67" i="49"/>
  <c r="C66" i="49"/>
  <c r="B66" i="49"/>
  <c r="A66" i="49"/>
  <c r="C65" i="49"/>
  <c r="B65" i="49"/>
  <c r="A65" i="49"/>
  <c r="C64" i="49"/>
  <c r="B64" i="49"/>
  <c r="A64" i="49"/>
  <c r="C63" i="49"/>
  <c r="B63" i="49"/>
  <c r="A63" i="49"/>
  <c r="C62" i="49"/>
  <c r="B62" i="49"/>
  <c r="A62" i="49"/>
  <c r="C61" i="49"/>
  <c r="B61" i="49"/>
  <c r="A61" i="49"/>
  <c r="C60" i="49"/>
  <c r="B60" i="49"/>
  <c r="A60" i="49"/>
  <c r="C59" i="49"/>
  <c r="B59" i="49"/>
  <c r="A59" i="49"/>
  <c r="C58" i="49"/>
  <c r="B58" i="49"/>
  <c r="A58" i="49"/>
  <c r="C57" i="49"/>
  <c r="B57" i="49"/>
  <c r="A57" i="49"/>
  <c r="C56" i="49"/>
  <c r="B56" i="49"/>
  <c r="A56" i="49"/>
  <c r="C55" i="49"/>
  <c r="B55" i="49"/>
  <c r="A55" i="49"/>
  <c r="C54" i="49"/>
  <c r="B54" i="49"/>
  <c r="A54" i="49"/>
  <c r="C53" i="49"/>
  <c r="B53" i="49"/>
  <c r="A53" i="49"/>
  <c r="C52" i="49"/>
  <c r="B52" i="49"/>
  <c r="A52" i="49"/>
  <c r="C51" i="49"/>
  <c r="B51" i="49"/>
  <c r="A51" i="49"/>
  <c r="C50" i="49"/>
  <c r="B50" i="49"/>
  <c r="A50" i="49"/>
  <c r="C49" i="49"/>
  <c r="B49" i="49"/>
  <c r="A49" i="49"/>
  <c r="C48" i="49"/>
  <c r="B48" i="49"/>
  <c r="A48" i="49"/>
  <c r="C47" i="49"/>
  <c r="B47" i="49"/>
  <c r="A47" i="49"/>
  <c r="C46" i="49"/>
  <c r="B46" i="49"/>
  <c r="A46" i="49"/>
  <c r="C45" i="49"/>
  <c r="B45" i="49"/>
  <c r="A45" i="49"/>
  <c r="C44" i="49"/>
  <c r="B44" i="49"/>
  <c r="A44" i="49"/>
  <c r="C43" i="49"/>
  <c r="B43" i="49"/>
  <c r="A43" i="49"/>
  <c r="C42" i="49"/>
  <c r="B42" i="49"/>
  <c r="A42" i="49"/>
  <c r="C41" i="49"/>
  <c r="B41" i="49"/>
  <c r="A41" i="49"/>
  <c r="C40" i="49"/>
  <c r="B40" i="49"/>
  <c r="A40" i="49"/>
  <c r="C39" i="49"/>
  <c r="B39" i="49"/>
  <c r="A39" i="49"/>
  <c r="C38" i="49"/>
  <c r="B38" i="49"/>
  <c r="A38" i="49"/>
  <c r="C37" i="49"/>
  <c r="B37" i="49"/>
  <c r="A37" i="49"/>
  <c r="C36" i="49"/>
  <c r="B36" i="49"/>
  <c r="A36" i="49"/>
  <c r="C35" i="49"/>
  <c r="B35" i="49"/>
  <c r="A35" i="49"/>
  <c r="C34" i="49"/>
  <c r="B34" i="49"/>
  <c r="A34" i="49"/>
  <c r="C33" i="49"/>
  <c r="B33" i="49"/>
  <c r="A33" i="49"/>
  <c r="C32" i="49"/>
  <c r="B32" i="49"/>
  <c r="A32" i="49"/>
  <c r="C31" i="49"/>
  <c r="B31" i="49"/>
  <c r="A31" i="49"/>
  <c r="C30" i="49"/>
  <c r="B30" i="49"/>
  <c r="A30" i="49"/>
  <c r="C29" i="49"/>
  <c r="B29" i="49"/>
  <c r="A29" i="49"/>
  <c r="C28" i="49"/>
  <c r="B28" i="49"/>
  <c r="A28" i="49"/>
  <c r="C27" i="49"/>
  <c r="B27" i="49"/>
  <c r="A27" i="49"/>
  <c r="C26" i="49"/>
  <c r="B26" i="49"/>
  <c r="A26" i="49"/>
  <c r="C25" i="49"/>
  <c r="B25" i="49"/>
  <c r="A25" i="49"/>
  <c r="C24" i="49"/>
  <c r="B24" i="49"/>
  <c r="A24" i="49"/>
  <c r="C23" i="49"/>
  <c r="B23" i="49"/>
  <c r="A23" i="49"/>
  <c r="C22" i="49"/>
  <c r="B22" i="49"/>
  <c r="A22" i="49"/>
  <c r="C21" i="49"/>
  <c r="B21" i="49"/>
  <c r="A21" i="49"/>
  <c r="C20" i="49"/>
  <c r="B20" i="49"/>
  <c r="A20" i="49"/>
  <c r="C19" i="49"/>
  <c r="B19" i="49"/>
  <c r="A19" i="49"/>
  <c r="C18" i="49"/>
  <c r="B18" i="49"/>
  <c r="A18" i="49"/>
  <c r="C17" i="49"/>
  <c r="B17" i="49"/>
  <c r="A17" i="49"/>
  <c r="C16" i="49"/>
  <c r="B16" i="49"/>
  <c r="A16" i="49"/>
  <c r="C15" i="49"/>
  <c r="B15" i="49"/>
  <c r="A15" i="49"/>
  <c r="C14" i="49"/>
  <c r="B14" i="49"/>
  <c r="A14" i="49"/>
  <c r="C13" i="49"/>
  <c r="B13" i="49"/>
  <c r="A13" i="49"/>
  <c r="C12" i="49"/>
  <c r="B12" i="49"/>
  <c r="A12" i="49"/>
  <c r="C11" i="49"/>
  <c r="B11" i="49"/>
  <c r="A11" i="49"/>
  <c r="C10" i="49"/>
  <c r="B10" i="49"/>
  <c r="A10" i="49"/>
  <c r="C9" i="49"/>
  <c r="B9" i="49"/>
  <c r="A9" i="49"/>
  <c r="C8" i="49"/>
  <c r="B8" i="49"/>
  <c r="A8" i="49"/>
  <c r="C7" i="49"/>
  <c r="B7" i="49"/>
  <c r="A7" i="49"/>
  <c r="C6" i="49"/>
  <c r="B6" i="49"/>
  <c r="A6" i="49"/>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6" i="48"/>
  <c r="C102" i="48"/>
  <c r="B102" i="48"/>
  <c r="A102" i="48"/>
  <c r="C101" i="48"/>
  <c r="B101" i="48"/>
  <c r="A101" i="48"/>
  <c r="C100" i="48"/>
  <c r="B100" i="48"/>
  <c r="A100" i="48"/>
  <c r="C99" i="48"/>
  <c r="B99" i="48"/>
  <c r="A99" i="48"/>
  <c r="C98" i="48"/>
  <c r="B98" i="48"/>
  <c r="A98" i="48"/>
  <c r="C97" i="48"/>
  <c r="B97" i="48"/>
  <c r="A97" i="48"/>
  <c r="C96" i="48"/>
  <c r="B96" i="48"/>
  <c r="A96" i="48"/>
  <c r="C95" i="48"/>
  <c r="B95" i="48"/>
  <c r="A95" i="48"/>
  <c r="C94" i="48"/>
  <c r="B94" i="48"/>
  <c r="A94" i="48"/>
  <c r="C93" i="48"/>
  <c r="B93" i="48"/>
  <c r="A93" i="48"/>
  <c r="C92" i="48"/>
  <c r="B92" i="48"/>
  <c r="A92" i="48"/>
  <c r="C91" i="48"/>
  <c r="B91" i="48"/>
  <c r="A91" i="48"/>
  <c r="C90" i="48"/>
  <c r="B90" i="48"/>
  <c r="A90" i="48"/>
  <c r="C89" i="48"/>
  <c r="B89" i="48"/>
  <c r="A89" i="48"/>
  <c r="C88" i="48"/>
  <c r="B88" i="48"/>
  <c r="A88" i="48"/>
  <c r="C87" i="48"/>
  <c r="B87" i="48"/>
  <c r="A87" i="48"/>
  <c r="C86" i="48"/>
  <c r="B86" i="48"/>
  <c r="A86" i="48"/>
  <c r="C85" i="48"/>
  <c r="B85" i="48"/>
  <c r="A85" i="48"/>
  <c r="C84" i="48"/>
  <c r="B84" i="48"/>
  <c r="A84" i="48"/>
  <c r="C83" i="48"/>
  <c r="B83" i="48"/>
  <c r="A83" i="48"/>
  <c r="C82" i="48"/>
  <c r="B82" i="48"/>
  <c r="A82" i="48"/>
  <c r="C81" i="48"/>
  <c r="B81" i="48"/>
  <c r="A81" i="48"/>
  <c r="C80" i="48"/>
  <c r="B80" i="48"/>
  <c r="A80" i="48"/>
  <c r="C79" i="48"/>
  <c r="B79" i="48"/>
  <c r="A79" i="48"/>
  <c r="C78" i="48"/>
  <c r="B78" i="48"/>
  <c r="A78" i="48"/>
  <c r="C77" i="48"/>
  <c r="B77" i="48"/>
  <c r="A77" i="48"/>
  <c r="C76" i="48"/>
  <c r="B76" i="48"/>
  <c r="A76" i="48"/>
  <c r="C75" i="48"/>
  <c r="B75" i="48"/>
  <c r="A75" i="48"/>
  <c r="C74" i="48"/>
  <c r="B74" i="48"/>
  <c r="A74" i="48"/>
  <c r="C73" i="48"/>
  <c r="B73" i="48"/>
  <c r="A73" i="48"/>
  <c r="C72" i="48"/>
  <c r="B72" i="48"/>
  <c r="A72" i="48"/>
  <c r="C71" i="48"/>
  <c r="B71" i="48"/>
  <c r="A71" i="48"/>
  <c r="C70" i="48"/>
  <c r="B70" i="48"/>
  <c r="A70" i="48"/>
  <c r="C69" i="48"/>
  <c r="B69" i="48"/>
  <c r="A69" i="48"/>
  <c r="C68" i="48"/>
  <c r="B68" i="48"/>
  <c r="A68" i="48"/>
  <c r="C67" i="48"/>
  <c r="B67" i="48"/>
  <c r="A67" i="48"/>
  <c r="C66" i="48"/>
  <c r="B66" i="48"/>
  <c r="A66" i="48"/>
  <c r="C65" i="48"/>
  <c r="B65" i="48"/>
  <c r="A65" i="48"/>
  <c r="C64" i="48"/>
  <c r="B64" i="48"/>
  <c r="A64" i="48"/>
  <c r="C63" i="48"/>
  <c r="B63" i="48"/>
  <c r="A63" i="48"/>
  <c r="C62" i="48"/>
  <c r="B62" i="48"/>
  <c r="A62" i="48"/>
  <c r="C61" i="48"/>
  <c r="B61" i="48"/>
  <c r="A61" i="48"/>
  <c r="C60" i="48"/>
  <c r="B60" i="48"/>
  <c r="A60" i="48"/>
  <c r="C59" i="48"/>
  <c r="B59" i="48"/>
  <c r="A59" i="48"/>
  <c r="C58" i="48"/>
  <c r="B58" i="48"/>
  <c r="A58" i="48"/>
  <c r="C57" i="48"/>
  <c r="B57" i="48"/>
  <c r="A57" i="48"/>
  <c r="C56" i="48"/>
  <c r="B56" i="48"/>
  <c r="A56" i="48"/>
  <c r="C55" i="48"/>
  <c r="B55" i="48"/>
  <c r="A55" i="48"/>
  <c r="C54" i="48"/>
  <c r="B54" i="48"/>
  <c r="A54" i="48"/>
  <c r="C53" i="48"/>
  <c r="B53" i="48"/>
  <c r="A53" i="48"/>
  <c r="C52" i="48"/>
  <c r="B52" i="48"/>
  <c r="A52" i="48"/>
  <c r="C51" i="48"/>
  <c r="B51" i="48"/>
  <c r="A51" i="48"/>
  <c r="C50" i="48"/>
  <c r="B50" i="48"/>
  <c r="A50" i="48"/>
  <c r="C49" i="48"/>
  <c r="B49" i="48"/>
  <c r="A49" i="48"/>
  <c r="C48" i="48"/>
  <c r="B48" i="48"/>
  <c r="A48" i="48"/>
  <c r="C47" i="48"/>
  <c r="B47" i="48"/>
  <c r="A47" i="48"/>
  <c r="C46" i="48"/>
  <c r="B46" i="48"/>
  <c r="A46" i="48"/>
  <c r="C45" i="48"/>
  <c r="B45" i="48"/>
  <c r="A45" i="48"/>
  <c r="C44" i="48"/>
  <c r="B44" i="48"/>
  <c r="A44" i="48"/>
  <c r="C43" i="48"/>
  <c r="B43" i="48"/>
  <c r="A43" i="48"/>
  <c r="C42" i="48"/>
  <c r="B42" i="48"/>
  <c r="A42" i="48"/>
  <c r="C41" i="48"/>
  <c r="B41" i="48"/>
  <c r="A41" i="48"/>
  <c r="C40" i="48"/>
  <c r="B40" i="48"/>
  <c r="A40" i="48"/>
  <c r="C39" i="48"/>
  <c r="B39" i="48"/>
  <c r="A39" i="48"/>
  <c r="C38" i="48"/>
  <c r="B38" i="48"/>
  <c r="A38" i="48"/>
  <c r="C37" i="48"/>
  <c r="B37" i="48"/>
  <c r="A37" i="48"/>
  <c r="C36" i="48"/>
  <c r="B36" i="48"/>
  <c r="A36" i="48"/>
  <c r="C35" i="48"/>
  <c r="B35" i="48"/>
  <c r="A35" i="48"/>
  <c r="C34" i="48"/>
  <c r="B34" i="48"/>
  <c r="A34" i="48"/>
  <c r="C33" i="48"/>
  <c r="B33" i="48"/>
  <c r="A33" i="48"/>
  <c r="C32" i="48"/>
  <c r="B32" i="48"/>
  <c r="A32" i="48"/>
  <c r="C31" i="48"/>
  <c r="B31" i="48"/>
  <c r="A31" i="48"/>
  <c r="C30" i="48"/>
  <c r="B30" i="48"/>
  <c r="A30" i="48"/>
  <c r="C29" i="48"/>
  <c r="B29" i="48"/>
  <c r="A29" i="48"/>
  <c r="C28" i="48"/>
  <c r="B28" i="48"/>
  <c r="A28" i="48"/>
  <c r="C27" i="48"/>
  <c r="B27" i="48"/>
  <c r="A27" i="48"/>
  <c r="C26" i="48"/>
  <c r="B26" i="48"/>
  <c r="A26" i="48"/>
  <c r="C25" i="48"/>
  <c r="B25" i="48"/>
  <c r="A25" i="48"/>
  <c r="C24" i="48"/>
  <c r="B24" i="48"/>
  <c r="A24" i="48"/>
  <c r="C23" i="48"/>
  <c r="B23" i="48"/>
  <c r="A23" i="48"/>
  <c r="C22" i="48"/>
  <c r="B22" i="48"/>
  <c r="A22" i="48"/>
  <c r="C21" i="48"/>
  <c r="B21" i="48"/>
  <c r="A21" i="48"/>
  <c r="C20" i="48"/>
  <c r="B20" i="48"/>
  <c r="A20" i="48"/>
  <c r="C19" i="48"/>
  <c r="B19" i="48"/>
  <c r="A19" i="48"/>
  <c r="C18" i="48"/>
  <c r="B18" i="48"/>
  <c r="A18" i="48"/>
  <c r="C17" i="48"/>
  <c r="B17" i="48"/>
  <c r="A17" i="48"/>
  <c r="C16" i="48"/>
  <c r="B16" i="48"/>
  <c r="A16" i="48"/>
  <c r="C15" i="48"/>
  <c r="B15" i="48"/>
  <c r="A15" i="48"/>
  <c r="C14" i="48"/>
  <c r="B14" i="48"/>
  <c r="A14" i="48"/>
  <c r="C13" i="48"/>
  <c r="B13" i="48"/>
  <c r="A13" i="48"/>
  <c r="C12" i="48"/>
  <c r="B12" i="48"/>
  <c r="A12" i="48"/>
  <c r="C11" i="48"/>
  <c r="B11" i="48"/>
  <c r="A11" i="48"/>
  <c r="C10" i="48"/>
  <c r="B10" i="48"/>
  <c r="A10" i="48"/>
  <c r="C9" i="48"/>
  <c r="B9" i="48"/>
  <c r="A9" i="48"/>
  <c r="C8" i="48"/>
  <c r="B8" i="48"/>
  <c r="A8" i="48"/>
  <c r="C7" i="48"/>
  <c r="B7" i="48"/>
  <c r="A7" i="48"/>
  <c r="C6" i="48"/>
  <c r="B6" i="48"/>
  <c r="A6" i="48"/>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9" i="44"/>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9" i="5"/>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8" i="22"/>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6" i="3"/>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6" i="27"/>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D71" i="26"/>
  <c r="D72" i="26"/>
  <c r="D73" i="26"/>
  <c r="D74" i="26"/>
  <c r="D75" i="26"/>
  <c r="D76" i="26"/>
  <c r="D77" i="26"/>
  <c r="D78" i="26"/>
  <c r="D79" i="26"/>
  <c r="D80" i="26"/>
  <c r="D81" i="26"/>
  <c r="D82" i="26"/>
  <c r="D83" i="26"/>
  <c r="D84" i="26"/>
  <c r="D85" i="26"/>
  <c r="D86" i="26"/>
  <c r="D87" i="26"/>
  <c r="D88" i="26"/>
  <c r="D89" i="26"/>
  <c r="D90" i="26"/>
  <c r="D91" i="26"/>
  <c r="D92" i="26"/>
  <c r="D93" i="26"/>
  <c r="D94" i="26"/>
  <c r="D95" i="26"/>
  <c r="D96" i="26"/>
  <c r="D97" i="26"/>
  <c r="D98" i="26"/>
  <c r="D99" i="26"/>
  <c r="D100" i="26"/>
  <c r="D101" i="26"/>
  <c r="D102" i="26"/>
  <c r="D7" i="26"/>
  <c r="D10" i="47"/>
  <c r="D11" i="47"/>
  <c r="D12" i="47"/>
  <c r="D13" i="47"/>
  <c r="D14" i="47"/>
  <c r="D15" i="47"/>
  <c r="D16" i="47"/>
  <c r="D17" i="47"/>
  <c r="D18" i="47"/>
  <c r="D19" i="47"/>
  <c r="D20" i="47"/>
  <c r="D21" i="47"/>
  <c r="D22" i="47"/>
  <c r="D23" i="47"/>
  <c r="D24" i="47"/>
  <c r="D25" i="47"/>
  <c r="D26" i="47"/>
  <c r="D27" i="47"/>
  <c r="D28" i="47"/>
  <c r="D29" i="47"/>
  <c r="D30" i="47"/>
  <c r="D31" i="47"/>
  <c r="D32" i="47"/>
  <c r="D33" i="47"/>
  <c r="D34" i="47"/>
  <c r="D35" i="47"/>
  <c r="D36" i="47"/>
  <c r="D37" i="47"/>
  <c r="D38" i="47"/>
  <c r="D39" i="47"/>
  <c r="D40" i="47"/>
  <c r="D41" i="47"/>
  <c r="D42" i="47"/>
  <c r="D43" i="47"/>
  <c r="D44" i="47"/>
  <c r="D45" i="47"/>
  <c r="D46" i="47"/>
  <c r="D47" i="47"/>
  <c r="D48" i="47"/>
  <c r="D49" i="47"/>
  <c r="D50" i="47"/>
  <c r="D51" i="47"/>
  <c r="D52" i="47"/>
  <c r="D53" i="47"/>
  <c r="D54" i="47"/>
  <c r="D55" i="47"/>
  <c r="D56" i="47"/>
  <c r="D57" i="47"/>
  <c r="D58" i="47"/>
  <c r="D59" i="47"/>
  <c r="D60" i="47"/>
  <c r="D61" i="47"/>
  <c r="D62" i="47"/>
  <c r="D63" i="47"/>
  <c r="D64" i="47"/>
  <c r="D65" i="47"/>
  <c r="D66" i="47"/>
  <c r="D67" i="47"/>
  <c r="D68" i="47"/>
  <c r="D69"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96" i="47"/>
  <c r="D97" i="47"/>
  <c r="D98" i="47"/>
  <c r="D99" i="47"/>
  <c r="D100" i="47"/>
  <c r="D101" i="47"/>
  <c r="D102" i="47"/>
  <c r="D9" i="47"/>
  <c r="C102" i="47"/>
  <c r="B102" i="47"/>
  <c r="A102" i="47"/>
  <c r="E102" i="47"/>
  <c r="C101" i="47"/>
  <c r="B101" i="47"/>
  <c r="A101" i="47"/>
  <c r="C100" i="47"/>
  <c r="B100" i="47"/>
  <c r="A100" i="47"/>
  <c r="E100" i="47"/>
  <c r="C99" i="47"/>
  <c r="B99" i="47"/>
  <c r="A99" i="47"/>
  <c r="E99" i="47"/>
  <c r="C98" i="47"/>
  <c r="B98" i="47"/>
  <c r="A98" i="47"/>
  <c r="E98" i="47"/>
  <c r="C97" i="47"/>
  <c r="B97" i="47"/>
  <c r="A97" i="47"/>
  <c r="E97" i="47"/>
  <c r="C96" i="47"/>
  <c r="B96" i="47"/>
  <c r="A96" i="47"/>
  <c r="E96" i="47"/>
  <c r="C95" i="47"/>
  <c r="B95" i="47"/>
  <c r="A95" i="47"/>
  <c r="E95" i="47"/>
  <c r="C94" i="47"/>
  <c r="B94" i="47"/>
  <c r="A94" i="47"/>
  <c r="E94" i="47"/>
  <c r="C93" i="47"/>
  <c r="B93" i="47"/>
  <c r="A93" i="47"/>
  <c r="E93" i="47"/>
  <c r="C92" i="47"/>
  <c r="B92" i="47"/>
  <c r="A92" i="47"/>
  <c r="E92" i="47"/>
  <c r="C91" i="47"/>
  <c r="B91" i="47"/>
  <c r="A91" i="47"/>
  <c r="E91" i="47"/>
  <c r="C90" i="47"/>
  <c r="B90" i="47"/>
  <c r="A90" i="47"/>
  <c r="E90" i="47"/>
  <c r="C89" i="47"/>
  <c r="B89" i="47"/>
  <c r="A89" i="47"/>
  <c r="E89" i="47"/>
  <c r="C88" i="47"/>
  <c r="B88" i="47"/>
  <c r="A88" i="47"/>
  <c r="E88" i="47"/>
  <c r="C87" i="47"/>
  <c r="B87" i="47"/>
  <c r="A87" i="47"/>
  <c r="E87" i="47"/>
  <c r="C86" i="47"/>
  <c r="B86" i="47"/>
  <c r="A86" i="47"/>
  <c r="E86" i="47"/>
  <c r="C85" i="47"/>
  <c r="B85" i="47"/>
  <c r="A85" i="47"/>
  <c r="E85" i="47"/>
  <c r="C84" i="47"/>
  <c r="B84" i="47"/>
  <c r="A84" i="47"/>
  <c r="E84" i="47"/>
  <c r="C83" i="47"/>
  <c r="B83" i="47"/>
  <c r="A83" i="47"/>
  <c r="E83" i="47"/>
  <c r="C82" i="47"/>
  <c r="B82" i="47"/>
  <c r="A82" i="47"/>
  <c r="E82" i="47"/>
  <c r="C81" i="47"/>
  <c r="B81" i="47"/>
  <c r="A81" i="47"/>
  <c r="E81" i="47"/>
  <c r="C80" i="47"/>
  <c r="B80" i="47"/>
  <c r="A80" i="47"/>
  <c r="E80" i="47"/>
  <c r="C79" i="47"/>
  <c r="B79" i="47"/>
  <c r="A79" i="47"/>
  <c r="E79" i="47"/>
  <c r="C78" i="47"/>
  <c r="B78" i="47"/>
  <c r="A78" i="47"/>
  <c r="E78" i="47"/>
  <c r="C77" i="47"/>
  <c r="B77" i="47"/>
  <c r="A77" i="47"/>
  <c r="E77" i="47"/>
  <c r="C76" i="47"/>
  <c r="B76" i="47"/>
  <c r="A76" i="47"/>
  <c r="E76" i="47"/>
  <c r="C75" i="47"/>
  <c r="B75" i="47"/>
  <c r="A75" i="47"/>
  <c r="E75" i="47"/>
  <c r="C74" i="47"/>
  <c r="B74" i="47"/>
  <c r="A74" i="47"/>
  <c r="E74" i="47"/>
  <c r="C73" i="47"/>
  <c r="B73" i="47"/>
  <c r="A73" i="47"/>
  <c r="E73" i="47"/>
  <c r="C72" i="47"/>
  <c r="B72" i="47"/>
  <c r="A72" i="47"/>
  <c r="E72" i="47"/>
  <c r="C71" i="47"/>
  <c r="B71" i="47"/>
  <c r="A71" i="47"/>
  <c r="E71" i="47"/>
  <c r="C70" i="47"/>
  <c r="B70" i="47"/>
  <c r="A70" i="47"/>
  <c r="E70" i="47"/>
  <c r="C69" i="47"/>
  <c r="B69" i="47"/>
  <c r="A69" i="47"/>
  <c r="E69" i="47"/>
  <c r="C68" i="47"/>
  <c r="B68" i="47"/>
  <c r="A68" i="47"/>
  <c r="E68" i="47"/>
  <c r="C67" i="47"/>
  <c r="B67" i="47"/>
  <c r="A67" i="47"/>
  <c r="E67" i="47"/>
  <c r="C66" i="47"/>
  <c r="B66" i="47"/>
  <c r="A66" i="47"/>
  <c r="E66" i="47"/>
  <c r="C65" i="47"/>
  <c r="B65" i="47"/>
  <c r="A65" i="47"/>
  <c r="E65" i="47"/>
  <c r="C64" i="47"/>
  <c r="B64" i="47"/>
  <c r="A64" i="47"/>
  <c r="E64" i="47"/>
  <c r="C63" i="47"/>
  <c r="B63" i="47"/>
  <c r="A63" i="47"/>
  <c r="E63" i="47"/>
  <c r="C62" i="47"/>
  <c r="B62" i="47"/>
  <c r="A62" i="47"/>
  <c r="E62" i="47"/>
  <c r="C61" i="47"/>
  <c r="B61" i="47"/>
  <c r="A61" i="47"/>
  <c r="E61" i="47"/>
  <c r="C60" i="47"/>
  <c r="B60" i="47"/>
  <c r="A60" i="47"/>
  <c r="E60" i="47"/>
  <c r="C59" i="47"/>
  <c r="B59" i="47"/>
  <c r="A59" i="47"/>
  <c r="E59" i="47"/>
  <c r="C58" i="47"/>
  <c r="B58" i="47"/>
  <c r="A58" i="47"/>
  <c r="E58" i="47"/>
  <c r="C57" i="47"/>
  <c r="B57" i="47"/>
  <c r="A57" i="47"/>
  <c r="E57" i="47"/>
  <c r="C56" i="47"/>
  <c r="B56" i="47"/>
  <c r="A56" i="47"/>
  <c r="E56" i="47"/>
  <c r="C55" i="47"/>
  <c r="B55" i="47"/>
  <c r="A55" i="47"/>
  <c r="E55" i="47"/>
  <c r="C54" i="47"/>
  <c r="B54" i="47"/>
  <c r="A54" i="47"/>
  <c r="E54" i="47"/>
  <c r="C53" i="47"/>
  <c r="B53" i="47"/>
  <c r="A53" i="47"/>
  <c r="E53" i="47"/>
  <c r="C52" i="47"/>
  <c r="B52" i="47"/>
  <c r="A52" i="47"/>
  <c r="E52" i="47"/>
  <c r="C51" i="47"/>
  <c r="B51" i="47"/>
  <c r="A51" i="47"/>
  <c r="E51" i="47"/>
  <c r="C50" i="47"/>
  <c r="B50" i="47"/>
  <c r="A50" i="47"/>
  <c r="E50" i="47"/>
  <c r="C49" i="47"/>
  <c r="B49" i="47"/>
  <c r="A49" i="47"/>
  <c r="E49" i="47"/>
  <c r="C48" i="47"/>
  <c r="B48" i="47"/>
  <c r="A48" i="47"/>
  <c r="E48" i="47"/>
  <c r="C47" i="47"/>
  <c r="B47" i="47"/>
  <c r="A47" i="47"/>
  <c r="E47" i="47"/>
  <c r="C46" i="47"/>
  <c r="B46" i="47"/>
  <c r="A46" i="47"/>
  <c r="E46" i="47"/>
  <c r="C45" i="47"/>
  <c r="B45" i="47"/>
  <c r="A45" i="47"/>
  <c r="E45" i="47"/>
  <c r="C44" i="47"/>
  <c r="B44" i="47"/>
  <c r="A44" i="47"/>
  <c r="E44" i="47"/>
  <c r="C43" i="47"/>
  <c r="B43" i="47"/>
  <c r="A43" i="47"/>
  <c r="E43" i="47"/>
  <c r="C42" i="47"/>
  <c r="B42" i="47"/>
  <c r="A42" i="47"/>
  <c r="E42" i="47"/>
  <c r="C41" i="47"/>
  <c r="B41" i="47"/>
  <c r="A41" i="47"/>
  <c r="E41" i="47"/>
  <c r="C40" i="47"/>
  <c r="B40" i="47"/>
  <c r="A40" i="47"/>
  <c r="E40" i="47"/>
  <c r="C39" i="47"/>
  <c r="B39" i="47"/>
  <c r="A39" i="47"/>
  <c r="E39" i="47"/>
  <c r="C38" i="47"/>
  <c r="B38" i="47"/>
  <c r="A38" i="47"/>
  <c r="E38" i="47"/>
  <c r="C37" i="47"/>
  <c r="B37" i="47"/>
  <c r="A37" i="47"/>
  <c r="E37" i="47"/>
  <c r="C36" i="47"/>
  <c r="B36" i="47"/>
  <c r="A36" i="47"/>
  <c r="E36" i="47"/>
  <c r="C35" i="47"/>
  <c r="B35" i="47"/>
  <c r="A35" i="47"/>
  <c r="E35" i="47"/>
  <c r="C34" i="47"/>
  <c r="B34" i="47"/>
  <c r="A34" i="47"/>
  <c r="E34" i="47"/>
  <c r="C33" i="47"/>
  <c r="B33" i="47"/>
  <c r="A33" i="47"/>
  <c r="E33" i="47"/>
  <c r="C32" i="47"/>
  <c r="B32" i="47"/>
  <c r="A32" i="47"/>
  <c r="E32" i="47"/>
  <c r="C31" i="47"/>
  <c r="B31" i="47"/>
  <c r="A31" i="47"/>
  <c r="E31" i="47"/>
  <c r="C30" i="47"/>
  <c r="B30" i="47"/>
  <c r="A30" i="47"/>
  <c r="E30" i="47"/>
  <c r="C29" i="47"/>
  <c r="B29" i="47"/>
  <c r="A29" i="47"/>
  <c r="E29" i="47"/>
  <c r="C28" i="47"/>
  <c r="B28" i="47"/>
  <c r="A28" i="47"/>
  <c r="E28" i="47"/>
  <c r="C27" i="47"/>
  <c r="B27" i="47"/>
  <c r="A27" i="47"/>
  <c r="E27" i="47"/>
  <c r="C26" i="47"/>
  <c r="B26" i="47"/>
  <c r="A26" i="47"/>
  <c r="E26" i="47"/>
  <c r="C25" i="47"/>
  <c r="B25" i="47"/>
  <c r="A25" i="47"/>
  <c r="E25" i="47"/>
  <c r="C24" i="47"/>
  <c r="B24" i="47"/>
  <c r="A24" i="47"/>
  <c r="E24" i="47"/>
  <c r="C23" i="47"/>
  <c r="B23" i="47"/>
  <c r="A23" i="47"/>
  <c r="E23" i="47"/>
  <c r="C22" i="47"/>
  <c r="B22" i="47"/>
  <c r="A22" i="47"/>
  <c r="E22" i="47"/>
  <c r="C21" i="47"/>
  <c r="B21" i="47"/>
  <c r="A21" i="47"/>
  <c r="E21" i="47"/>
  <c r="C20" i="47"/>
  <c r="B20" i="47"/>
  <c r="A20" i="47"/>
  <c r="E20" i="47"/>
  <c r="C19" i="47"/>
  <c r="B19" i="47"/>
  <c r="A19" i="47"/>
  <c r="E19" i="47"/>
  <c r="C18" i="47"/>
  <c r="B18" i="47"/>
  <c r="A18" i="47"/>
  <c r="E18" i="47"/>
  <c r="C17" i="47"/>
  <c r="B17" i="47"/>
  <c r="A17" i="47"/>
  <c r="E17" i="47"/>
  <c r="C16" i="47"/>
  <c r="B16" i="47"/>
  <c r="A16" i="47"/>
  <c r="E16" i="47"/>
  <c r="C15" i="47"/>
  <c r="B15" i="47"/>
  <c r="A15" i="47"/>
  <c r="E15" i="47"/>
  <c r="C14" i="47"/>
  <c r="B14" i="47"/>
  <c r="A14" i="47"/>
  <c r="E14" i="47"/>
  <c r="C13" i="47"/>
  <c r="B13" i="47"/>
  <c r="A13" i="47"/>
  <c r="E13" i="47"/>
  <c r="C12" i="47"/>
  <c r="B12" i="47"/>
  <c r="A12" i="47"/>
  <c r="E12" i="47"/>
  <c r="C11" i="47"/>
  <c r="B11" i="47"/>
  <c r="A11" i="47"/>
  <c r="E11" i="47"/>
  <c r="C10" i="47"/>
  <c r="B10" i="47"/>
  <c r="A10" i="47"/>
  <c r="E10" i="47"/>
  <c r="C9" i="47"/>
  <c r="B9" i="47"/>
  <c r="A9" i="47"/>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9" i="24"/>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8" i="2"/>
  <c r="E101" i="47"/>
  <c r="E9" i="47"/>
  <c r="E41" i="51"/>
  <c r="E45" i="51"/>
  <c r="E49" i="51"/>
  <c r="E10" i="51"/>
  <c r="E14" i="51"/>
  <c r="E18" i="51"/>
  <c r="E22" i="51"/>
  <c r="E26" i="51"/>
  <c r="E30" i="51"/>
  <c r="E34" i="51"/>
  <c r="E38" i="51"/>
  <c r="E42" i="51"/>
  <c r="E46" i="51"/>
  <c r="E50" i="51"/>
  <c r="E8" i="51"/>
  <c r="E11" i="51"/>
  <c r="E15" i="51"/>
  <c r="E19" i="51"/>
  <c r="E23" i="51"/>
  <c r="E27" i="51"/>
  <c r="E31" i="51"/>
  <c r="E35" i="51"/>
  <c r="E39" i="51"/>
  <c r="E43" i="51"/>
  <c r="E47" i="51"/>
  <c r="E51" i="51"/>
  <c r="E55" i="51"/>
  <c r="E59" i="51"/>
  <c r="E12" i="51"/>
  <c r="E16" i="51"/>
  <c r="E20" i="51"/>
  <c r="E24" i="51"/>
  <c r="E28" i="51"/>
  <c r="E32" i="51"/>
  <c r="E36" i="51"/>
  <c r="E40" i="51"/>
  <c r="E44" i="51"/>
  <c r="E48" i="51"/>
  <c r="E52" i="51"/>
  <c r="E56" i="51"/>
  <c r="E60" i="51"/>
  <c r="C2" i="24"/>
  <c r="D2" i="24"/>
  <c r="E10" i="50"/>
  <c r="E14" i="50"/>
  <c r="E18" i="50"/>
  <c r="E22" i="50"/>
  <c r="E26" i="50"/>
  <c r="E30" i="50"/>
  <c r="E34" i="50"/>
  <c r="E38" i="50"/>
  <c r="E42" i="50"/>
  <c r="E46" i="50"/>
  <c r="E50" i="50"/>
  <c r="E54" i="50"/>
  <c r="E58" i="50"/>
  <c r="E62" i="50"/>
  <c r="E66" i="50"/>
  <c r="E70" i="50"/>
  <c r="E74" i="50"/>
  <c r="E78" i="50"/>
  <c r="E9" i="50"/>
  <c r="E11" i="50"/>
  <c r="E13" i="50"/>
  <c r="E15" i="50"/>
  <c r="E17" i="50"/>
  <c r="E19" i="50"/>
  <c r="E21" i="50"/>
  <c r="E23" i="50"/>
  <c r="E25" i="50"/>
  <c r="E27" i="50"/>
  <c r="E29" i="50"/>
  <c r="E31" i="50"/>
  <c r="E33" i="50"/>
  <c r="E35" i="50"/>
  <c r="E37" i="50"/>
  <c r="E39" i="50"/>
  <c r="E41" i="50"/>
  <c r="E43" i="50"/>
  <c r="E45" i="50"/>
  <c r="E47" i="50"/>
  <c r="E49" i="50"/>
  <c r="E51" i="50"/>
  <c r="E53" i="50"/>
  <c r="E55" i="50"/>
  <c r="E57" i="50"/>
  <c r="E59" i="50"/>
  <c r="E61" i="50"/>
  <c r="E63" i="50"/>
  <c r="E65" i="50"/>
  <c r="E67" i="50"/>
  <c r="E69" i="50"/>
  <c r="E71" i="50"/>
  <c r="E73" i="50"/>
  <c r="E75" i="50"/>
  <c r="E77" i="50"/>
  <c r="E79" i="50"/>
  <c r="E81" i="50"/>
  <c r="E8" i="50"/>
  <c r="E80" i="50"/>
  <c r="E76" i="50"/>
  <c r="E72" i="50"/>
  <c r="E68" i="50"/>
  <c r="E64" i="50"/>
  <c r="E60" i="50"/>
  <c r="E56" i="50"/>
  <c r="E52" i="50"/>
  <c r="E48" i="50"/>
  <c r="E44" i="50"/>
  <c r="E40" i="50"/>
  <c r="E36" i="50"/>
  <c r="E32" i="50"/>
  <c r="E28" i="50"/>
  <c r="E24" i="50"/>
  <c r="E20" i="50"/>
  <c r="E16" i="50"/>
  <c r="E12" i="50"/>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8" i="34"/>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6" i="33"/>
  <c r="E102" i="46"/>
  <c r="C102" i="46"/>
  <c r="B102" i="46"/>
  <c r="A102" i="46"/>
  <c r="E101" i="46"/>
  <c r="C101" i="46"/>
  <c r="B101" i="46"/>
  <c r="A101" i="46"/>
  <c r="E100" i="46"/>
  <c r="F100" i="46"/>
  <c r="C100" i="46"/>
  <c r="B100" i="46"/>
  <c r="A100" i="46"/>
  <c r="E99" i="46"/>
  <c r="C99" i="46"/>
  <c r="B99" i="46"/>
  <c r="A99" i="46"/>
  <c r="E98" i="46"/>
  <c r="C98" i="46"/>
  <c r="B98" i="46"/>
  <c r="A98" i="46"/>
  <c r="E97" i="46"/>
  <c r="C97" i="46"/>
  <c r="B97" i="46"/>
  <c r="A97" i="46"/>
  <c r="E96" i="46"/>
  <c r="F96" i="46"/>
  <c r="C96" i="46"/>
  <c r="B96" i="46"/>
  <c r="A96" i="46"/>
  <c r="E95" i="46"/>
  <c r="C95" i="46"/>
  <c r="B95" i="46"/>
  <c r="A95" i="46"/>
  <c r="E94" i="46"/>
  <c r="C94" i="46"/>
  <c r="B94" i="46"/>
  <c r="A94" i="46"/>
  <c r="E93" i="46"/>
  <c r="C93" i="46"/>
  <c r="B93" i="46"/>
  <c r="A93" i="46"/>
  <c r="E92" i="46"/>
  <c r="F92" i="46"/>
  <c r="C92" i="46"/>
  <c r="B92" i="46"/>
  <c r="A92" i="46"/>
  <c r="E91" i="46"/>
  <c r="C91" i="46"/>
  <c r="B91" i="46"/>
  <c r="A91" i="46"/>
  <c r="E90" i="46"/>
  <c r="C90" i="46"/>
  <c r="B90" i="46"/>
  <c r="A90" i="46"/>
  <c r="E89" i="46"/>
  <c r="C89" i="46"/>
  <c r="B89" i="46"/>
  <c r="A89" i="46"/>
  <c r="E88" i="46"/>
  <c r="F88" i="46"/>
  <c r="C88" i="46"/>
  <c r="B88" i="46"/>
  <c r="A88" i="46"/>
  <c r="E87" i="46"/>
  <c r="C87" i="46"/>
  <c r="B87" i="46"/>
  <c r="A87" i="46"/>
  <c r="E86" i="46"/>
  <c r="C86" i="46"/>
  <c r="B86" i="46"/>
  <c r="A86" i="46"/>
  <c r="E85" i="46"/>
  <c r="C85" i="46"/>
  <c r="B85" i="46"/>
  <c r="A85" i="46"/>
  <c r="E84" i="46"/>
  <c r="F84" i="46"/>
  <c r="C84" i="46"/>
  <c r="B84" i="46"/>
  <c r="A84" i="46"/>
  <c r="E83" i="46"/>
  <c r="C83" i="46"/>
  <c r="B83" i="46"/>
  <c r="A83" i="46"/>
  <c r="E82" i="46"/>
  <c r="C82" i="46"/>
  <c r="B82" i="46"/>
  <c r="A82" i="46"/>
  <c r="E81" i="46"/>
  <c r="C81" i="46"/>
  <c r="B81" i="46"/>
  <c r="A81" i="46"/>
  <c r="E80" i="46"/>
  <c r="F80" i="46"/>
  <c r="C80" i="46"/>
  <c r="B80" i="46"/>
  <c r="A80" i="46"/>
  <c r="E79" i="46"/>
  <c r="C79" i="46"/>
  <c r="B79" i="46"/>
  <c r="A79" i="46"/>
  <c r="E78" i="46"/>
  <c r="C78" i="46"/>
  <c r="B78" i="46"/>
  <c r="A78" i="46"/>
  <c r="E77" i="46"/>
  <c r="C77" i="46"/>
  <c r="B77" i="46"/>
  <c r="A77" i="46"/>
  <c r="E76" i="46"/>
  <c r="F76" i="46"/>
  <c r="C76" i="46"/>
  <c r="B76" i="46"/>
  <c r="A76" i="46"/>
  <c r="E75" i="46"/>
  <c r="C75" i="46"/>
  <c r="B75" i="46"/>
  <c r="A75" i="46"/>
  <c r="E74" i="46"/>
  <c r="C74" i="46"/>
  <c r="B74" i="46"/>
  <c r="A74" i="46"/>
  <c r="E73" i="46"/>
  <c r="C73" i="46"/>
  <c r="B73" i="46"/>
  <c r="A73" i="46"/>
  <c r="E72" i="46"/>
  <c r="F72" i="46"/>
  <c r="C72" i="46"/>
  <c r="B72" i="46"/>
  <c r="A72" i="46"/>
  <c r="E71" i="46"/>
  <c r="C71" i="46"/>
  <c r="B71" i="46"/>
  <c r="A71" i="46"/>
  <c r="E70" i="46"/>
  <c r="C70" i="46"/>
  <c r="B70" i="46"/>
  <c r="A70" i="46"/>
  <c r="E69" i="46"/>
  <c r="C69" i="46"/>
  <c r="B69" i="46"/>
  <c r="A69" i="46"/>
  <c r="E68" i="46"/>
  <c r="F68" i="46"/>
  <c r="C68" i="46"/>
  <c r="B68" i="46"/>
  <c r="A68" i="46"/>
  <c r="E67" i="46"/>
  <c r="C67" i="46"/>
  <c r="B67" i="46"/>
  <c r="A67" i="46"/>
  <c r="E66" i="46"/>
  <c r="C66" i="46"/>
  <c r="B66" i="46"/>
  <c r="A66" i="46"/>
  <c r="E65" i="46"/>
  <c r="C65" i="46"/>
  <c r="B65" i="46"/>
  <c r="A65" i="46"/>
  <c r="E64" i="46"/>
  <c r="F64" i="46"/>
  <c r="C64" i="46"/>
  <c r="B64" i="46"/>
  <c r="A64" i="46"/>
  <c r="E63" i="46"/>
  <c r="C63" i="46"/>
  <c r="B63" i="46"/>
  <c r="A63" i="46"/>
  <c r="E62" i="46"/>
  <c r="C62" i="46"/>
  <c r="B62" i="46"/>
  <c r="A62" i="46"/>
  <c r="E61" i="46"/>
  <c r="F61" i="46"/>
  <c r="C61" i="46"/>
  <c r="B61" i="46"/>
  <c r="A61" i="46"/>
  <c r="E60" i="46"/>
  <c r="F60" i="46"/>
  <c r="C60" i="46"/>
  <c r="B60" i="46"/>
  <c r="A60" i="46"/>
  <c r="E59" i="46"/>
  <c r="C59" i="46"/>
  <c r="B59" i="46"/>
  <c r="A59" i="46"/>
  <c r="E58" i="46"/>
  <c r="C58" i="46"/>
  <c r="B58" i="46"/>
  <c r="A58" i="46"/>
  <c r="E57" i="46"/>
  <c r="F57" i="46"/>
  <c r="C57" i="46"/>
  <c r="B57" i="46"/>
  <c r="A57" i="46"/>
  <c r="E56" i="46"/>
  <c r="F56" i="46"/>
  <c r="C56" i="46"/>
  <c r="B56" i="46"/>
  <c r="A56" i="46"/>
  <c r="E55" i="46"/>
  <c r="C55" i="46"/>
  <c r="B55" i="46"/>
  <c r="A55" i="46"/>
  <c r="E54" i="46"/>
  <c r="C54" i="46"/>
  <c r="B54" i="46"/>
  <c r="A54" i="46"/>
  <c r="E53" i="46"/>
  <c r="F53" i="46"/>
  <c r="C53" i="46"/>
  <c r="B53" i="46"/>
  <c r="A53" i="46"/>
  <c r="E52" i="46"/>
  <c r="F52" i="46"/>
  <c r="C52" i="46"/>
  <c r="B52" i="46"/>
  <c r="A52" i="46"/>
  <c r="E51" i="46"/>
  <c r="C51" i="46"/>
  <c r="B51" i="46"/>
  <c r="A51" i="46"/>
  <c r="E50" i="46"/>
  <c r="C50" i="46"/>
  <c r="B50" i="46"/>
  <c r="A50" i="46"/>
  <c r="E49" i="46"/>
  <c r="F49" i="46"/>
  <c r="C49" i="46"/>
  <c r="B49" i="46"/>
  <c r="A49" i="46"/>
  <c r="E48" i="46"/>
  <c r="F48" i="46"/>
  <c r="C48" i="46"/>
  <c r="B48" i="46"/>
  <c r="A48" i="46"/>
  <c r="E47" i="46"/>
  <c r="C47" i="46"/>
  <c r="B47" i="46"/>
  <c r="A47" i="46"/>
  <c r="E46" i="46"/>
  <c r="C46" i="46"/>
  <c r="B46" i="46"/>
  <c r="A46" i="46"/>
  <c r="E45" i="46"/>
  <c r="F45" i="46"/>
  <c r="C45" i="46"/>
  <c r="B45" i="46"/>
  <c r="A45" i="46"/>
  <c r="E44" i="46"/>
  <c r="F44" i="46"/>
  <c r="C44" i="46"/>
  <c r="B44" i="46"/>
  <c r="A44" i="46"/>
  <c r="E43" i="46"/>
  <c r="C43" i="46"/>
  <c r="B43" i="46"/>
  <c r="A43" i="46"/>
  <c r="E42" i="46"/>
  <c r="C42" i="46"/>
  <c r="B42" i="46"/>
  <c r="A42" i="46"/>
  <c r="E41" i="46"/>
  <c r="F41" i="46"/>
  <c r="C41" i="46"/>
  <c r="B41" i="46"/>
  <c r="A41" i="46"/>
  <c r="E40" i="46"/>
  <c r="F40" i="46"/>
  <c r="C40" i="46"/>
  <c r="B40" i="46"/>
  <c r="A40" i="46"/>
  <c r="E39" i="46"/>
  <c r="C39" i="46"/>
  <c r="B39" i="46"/>
  <c r="A39" i="46"/>
  <c r="E38" i="46"/>
  <c r="C38" i="46"/>
  <c r="B38" i="46"/>
  <c r="A38" i="46"/>
  <c r="E37" i="46"/>
  <c r="F37" i="46"/>
  <c r="C37" i="46"/>
  <c r="B37" i="46"/>
  <c r="A37" i="46"/>
  <c r="E36" i="46"/>
  <c r="F36" i="46"/>
  <c r="C36" i="46"/>
  <c r="B36" i="46"/>
  <c r="A36" i="46"/>
  <c r="E35" i="46"/>
  <c r="C35" i="46"/>
  <c r="B35" i="46"/>
  <c r="A35" i="46"/>
  <c r="E34" i="46"/>
  <c r="C34" i="46"/>
  <c r="B34" i="46"/>
  <c r="A34" i="46"/>
  <c r="E33" i="46"/>
  <c r="F33" i="46"/>
  <c r="C33" i="46"/>
  <c r="B33" i="46"/>
  <c r="A33" i="46"/>
  <c r="E32" i="46"/>
  <c r="F32" i="46"/>
  <c r="C32" i="46"/>
  <c r="B32" i="46"/>
  <c r="A32" i="46"/>
  <c r="E31" i="46"/>
  <c r="C31" i="46"/>
  <c r="B31" i="46"/>
  <c r="A31" i="46"/>
  <c r="E30" i="46"/>
  <c r="C30" i="46"/>
  <c r="B30" i="46"/>
  <c r="A30" i="46"/>
  <c r="E29" i="46"/>
  <c r="F29" i="46"/>
  <c r="C29" i="46"/>
  <c r="B29" i="46"/>
  <c r="A29" i="46"/>
  <c r="E28" i="46"/>
  <c r="F28" i="46"/>
  <c r="C28" i="46"/>
  <c r="B28" i="46"/>
  <c r="A28" i="46"/>
  <c r="E27" i="46"/>
  <c r="C27" i="46"/>
  <c r="B27" i="46"/>
  <c r="A27" i="46"/>
  <c r="E26" i="46"/>
  <c r="C26" i="46"/>
  <c r="B26" i="46"/>
  <c r="A26" i="46"/>
  <c r="E25" i="46"/>
  <c r="F25" i="46"/>
  <c r="C25" i="46"/>
  <c r="B25" i="46"/>
  <c r="A25" i="46"/>
  <c r="E24" i="46"/>
  <c r="F24" i="46"/>
  <c r="C24" i="46"/>
  <c r="B24" i="46"/>
  <c r="A24" i="46"/>
  <c r="E23" i="46"/>
  <c r="C23" i="46"/>
  <c r="B23" i="46"/>
  <c r="A23" i="46"/>
  <c r="E22" i="46"/>
  <c r="C22" i="46"/>
  <c r="B22" i="46"/>
  <c r="A22" i="46"/>
  <c r="E21" i="46"/>
  <c r="F21" i="46"/>
  <c r="C21" i="46"/>
  <c r="B21" i="46"/>
  <c r="A21" i="46"/>
  <c r="E20" i="46"/>
  <c r="F20" i="46"/>
  <c r="C20" i="46"/>
  <c r="B20" i="46"/>
  <c r="A20" i="46"/>
  <c r="E19" i="46"/>
  <c r="C19" i="46"/>
  <c r="B19" i="46"/>
  <c r="A19" i="46"/>
  <c r="E18" i="46"/>
  <c r="C18" i="46"/>
  <c r="B18" i="46"/>
  <c r="A18" i="46"/>
  <c r="E17" i="46"/>
  <c r="F17" i="46"/>
  <c r="C17" i="46"/>
  <c r="B17" i="46"/>
  <c r="A17" i="46"/>
  <c r="E16" i="46"/>
  <c r="F16" i="46"/>
  <c r="C16" i="46"/>
  <c r="B16" i="46"/>
  <c r="A16" i="46"/>
  <c r="E15" i="46"/>
  <c r="C15" i="46"/>
  <c r="B15" i="46"/>
  <c r="A15" i="46"/>
  <c r="E14" i="46"/>
  <c r="C14" i="46"/>
  <c r="B14" i="46"/>
  <c r="A14" i="46"/>
  <c r="E13" i="46"/>
  <c r="F13" i="46"/>
  <c r="C13" i="46"/>
  <c r="B13" i="46"/>
  <c r="A13" i="46"/>
  <c r="E12" i="46"/>
  <c r="F12" i="46"/>
  <c r="C12" i="46"/>
  <c r="B12" i="46"/>
  <c r="A12" i="46"/>
  <c r="E11" i="46"/>
  <c r="C11" i="46"/>
  <c r="B11" i="46"/>
  <c r="A11" i="46"/>
  <c r="E10" i="46"/>
  <c r="C10" i="46"/>
  <c r="B10" i="46"/>
  <c r="A10" i="46"/>
  <c r="E9" i="46"/>
  <c r="F9" i="46"/>
  <c r="C9" i="46"/>
  <c r="B9" i="46"/>
  <c r="A9" i="46"/>
  <c r="E8" i="46"/>
  <c r="F8" i="46"/>
  <c r="C8" i="46"/>
  <c r="B8" i="46"/>
  <c r="A8" i="46"/>
  <c r="E7" i="46"/>
  <c r="C7" i="46"/>
  <c r="B7" i="46"/>
  <c r="A7" i="46"/>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7" i="32"/>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7" i="31"/>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6" i="30"/>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9" i="6"/>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6" i="29"/>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8" i="1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9" i="28"/>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8" i="42"/>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D75" i="21"/>
  <c r="D76" i="21"/>
  <c r="D77" i="21"/>
  <c r="D78" i="21"/>
  <c r="D79" i="21"/>
  <c r="D80" i="21"/>
  <c r="D81" i="21"/>
  <c r="D82" i="21"/>
  <c r="D83" i="21"/>
  <c r="D84" i="21"/>
  <c r="D85" i="21"/>
  <c r="D86" i="21"/>
  <c r="D87" i="21"/>
  <c r="D88" i="21"/>
  <c r="D89" i="21"/>
  <c r="D90" i="21"/>
  <c r="D91" i="21"/>
  <c r="D92" i="21"/>
  <c r="D93" i="21"/>
  <c r="D94" i="21"/>
  <c r="D95" i="21"/>
  <c r="D96" i="21"/>
  <c r="D97" i="21"/>
  <c r="D98" i="21"/>
  <c r="D99" i="21"/>
  <c r="D100" i="21"/>
  <c r="D101" i="21"/>
  <c r="D102" i="21"/>
  <c r="A102" i="21"/>
  <c r="E102" i="21"/>
  <c r="D7" i="21"/>
  <c r="E10" i="44"/>
  <c r="E11" i="44"/>
  <c r="E12" i="44"/>
  <c r="E13" i="44"/>
  <c r="E14" i="44"/>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45" i="44"/>
  <c r="E46" i="44"/>
  <c r="E47" i="44"/>
  <c r="E48" i="44"/>
  <c r="E49" i="44"/>
  <c r="E50" i="44"/>
  <c r="E51" i="44"/>
  <c r="E52" i="44"/>
  <c r="E53" i="44"/>
  <c r="E54" i="44"/>
  <c r="E55" i="44"/>
  <c r="E56" i="44"/>
  <c r="E57" i="44"/>
  <c r="E58" i="44"/>
  <c r="E59" i="44"/>
  <c r="E60" i="44"/>
  <c r="E61" i="44"/>
  <c r="E62" i="44"/>
  <c r="E63" i="44"/>
  <c r="E64" i="44"/>
  <c r="E65" i="44"/>
  <c r="E66" i="44"/>
  <c r="E67" i="44"/>
  <c r="E68" i="44"/>
  <c r="E69" i="44"/>
  <c r="E70" i="44"/>
  <c r="E71" i="44"/>
  <c r="E72" i="44"/>
  <c r="E73" i="44"/>
  <c r="E74" i="44"/>
  <c r="E75" i="44"/>
  <c r="E76" i="44"/>
  <c r="E77" i="44"/>
  <c r="E78" i="44"/>
  <c r="E79" i="44"/>
  <c r="E80" i="44"/>
  <c r="E81" i="44"/>
  <c r="E82" i="44"/>
  <c r="E83" i="44"/>
  <c r="E84" i="44"/>
  <c r="E85" i="44"/>
  <c r="E86" i="44"/>
  <c r="E87" i="44"/>
  <c r="E88" i="44"/>
  <c r="E89" i="44"/>
  <c r="E90" i="44"/>
  <c r="E91" i="44"/>
  <c r="E92" i="44"/>
  <c r="E93" i="44"/>
  <c r="E94" i="44"/>
  <c r="E95" i="44"/>
  <c r="E96" i="44"/>
  <c r="E97" i="44"/>
  <c r="E98" i="44"/>
  <c r="E99" i="44"/>
  <c r="E100" i="44"/>
  <c r="E101" i="44"/>
  <c r="E102" i="44"/>
  <c r="E9" i="44"/>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9" i="5"/>
  <c r="C102" i="45"/>
  <c r="D102" i="45"/>
  <c r="B102" i="45"/>
  <c r="A102" i="45"/>
  <c r="C101" i="45"/>
  <c r="D101" i="45"/>
  <c r="B101" i="45"/>
  <c r="A101" i="45"/>
  <c r="C100" i="45"/>
  <c r="D100" i="45"/>
  <c r="B100" i="45"/>
  <c r="A100" i="45"/>
  <c r="C99" i="45"/>
  <c r="D99" i="45"/>
  <c r="B99" i="45"/>
  <c r="A99" i="45"/>
  <c r="C98" i="45"/>
  <c r="D98" i="45"/>
  <c r="B98" i="45"/>
  <c r="A98" i="45"/>
  <c r="C97" i="45"/>
  <c r="D97" i="45"/>
  <c r="B97" i="45"/>
  <c r="A97" i="45"/>
  <c r="C96" i="45"/>
  <c r="D96" i="45"/>
  <c r="B96" i="45"/>
  <c r="A96" i="45"/>
  <c r="C95" i="45"/>
  <c r="D95" i="45"/>
  <c r="B95" i="45"/>
  <c r="A95" i="45"/>
  <c r="C94" i="45"/>
  <c r="D94" i="45"/>
  <c r="B94" i="45"/>
  <c r="A94" i="45"/>
  <c r="C93" i="45"/>
  <c r="D93" i="45"/>
  <c r="B93" i="45"/>
  <c r="A93" i="45"/>
  <c r="C92" i="45"/>
  <c r="D92" i="45"/>
  <c r="B92" i="45"/>
  <c r="A92" i="45"/>
  <c r="C91" i="45"/>
  <c r="D91" i="45"/>
  <c r="B91" i="45"/>
  <c r="A91" i="45"/>
  <c r="C90" i="45"/>
  <c r="D90" i="45"/>
  <c r="B90" i="45"/>
  <c r="A90" i="45"/>
  <c r="C89" i="45"/>
  <c r="D89" i="45"/>
  <c r="B89" i="45"/>
  <c r="A89" i="45"/>
  <c r="C88" i="45"/>
  <c r="D88" i="45"/>
  <c r="B88" i="45"/>
  <c r="A88" i="45"/>
  <c r="C87" i="45"/>
  <c r="D87" i="45"/>
  <c r="B87" i="45"/>
  <c r="A87" i="45"/>
  <c r="C86" i="45"/>
  <c r="D86" i="45"/>
  <c r="B86" i="45"/>
  <c r="A86" i="45"/>
  <c r="C85" i="45"/>
  <c r="D85" i="45"/>
  <c r="B85" i="45"/>
  <c r="A85" i="45"/>
  <c r="C84" i="45"/>
  <c r="D84" i="45"/>
  <c r="B84" i="45"/>
  <c r="A84" i="45"/>
  <c r="C83" i="45"/>
  <c r="D83" i="45"/>
  <c r="B83" i="45"/>
  <c r="A83" i="45"/>
  <c r="C82" i="45"/>
  <c r="D82" i="45"/>
  <c r="B82" i="45"/>
  <c r="A82" i="45"/>
  <c r="C81" i="45"/>
  <c r="D81" i="45"/>
  <c r="B81" i="45"/>
  <c r="A81" i="45"/>
  <c r="C80" i="45"/>
  <c r="D80" i="45"/>
  <c r="B80" i="45"/>
  <c r="A80" i="45"/>
  <c r="C79" i="45"/>
  <c r="D79" i="45"/>
  <c r="B79" i="45"/>
  <c r="A79" i="45"/>
  <c r="C78" i="45"/>
  <c r="D78" i="45"/>
  <c r="B78" i="45"/>
  <c r="A78" i="45"/>
  <c r="C77" i="45"/>
  <c r="D77" i="45"/>
  <c r="B77" i="45"/>
  <c r="A77" i="45"/>
  <c r="C76" i="45"/>
  <c r="D76" i="45"/>
  <c r="B76" i="45"/>
  <c r="A76" i="45"/>
  <c r="C75" i="45"/>
  <c r="D75" i="45"/>
  <c r="B75" i="45"/>
  <c r="A75" i="45"/>
  <c r="C74" i="45"/>
  <c r="D74" i="45"/>
  <c r="B74" i="45"/>
  <c r="A74" i="45"/>
  <c r="C73" i="45"/>
  <c r="D73" i="45"/>
  <c r="B73" i="45"/>
  <c r="A73" i="45"/>
  <c r="C72" i="45"/>
  <c r="D72" i="45"/>
  <c r="B72" i="45"/>
  <c r="A72" i="45"/>
  <c r="C71" i="45"/>
  <c r="D71" i="45"/>
  <c r="B71" i="45"/>
  <c r="A71" i="45"/>
  <c r="C70" i="45"/>
  <c r="D70" i="45"/>
  <c r="B70" i="45"/>
  <c r="A70" i="45"/>
  <c r="C69" i="45"/>
  <c r="D69" i="45"/>
  <c r="B69" i="45"/>
  <c r="A69" i="45"/>
  <c r="C68" i="45"/>
  <c r="D68" i="45"/>
  <c r="B68" i="45"/>
  <c r="A68" i="45"/>
  <c r="C67" i="45"/>
  <c r="D67" i="45"/>
  <c r="B67" i="45"/>
  <c r="A67" i="45"/>
  <c r="C66" i="45"/>
  <c r="D66" i="45"/>
  <c r="B66" i="45"/>
  <c r="A66" i="45"/>
  <c r="C65" i="45"/>
  <c r="D65" i="45"/>
  <c r="B65" i="45"/>
  <c r="A65" i="45"/>
  <c r="C64" i="45"/>
  <c r="D64" i="45"/>
  <c r="B64" i="45"/>
  <c r="A64" i="45"/>
  <c r="C63" i="45"/>
  <c r="D63" i="45"/>
  <c r="B63" i="45"/>
  <c r="A63" i="45"/>
  <c r="C62" i="45"/>
  <c r="D62" i="45"/>
  <c r="B62" i="45"/>
  <c r="A62" i="45"/>
  <c r="C61" i="45"/>
  <c r="D61" i="45"/>
  <c r="B61" i="45"/>
  <c r="A61" i="45"/>
  <c r="C60" i="45"/>
  <c r="D60" i="45"/>
  <c r="B60" i="45"/>
  <c r="A60" i="45"/>
  <c r="C59" i="45"/>
  <c r="D59" i="45"/>
  <c r="B59" i="45"/>
  <c r="A59" i="45"/>
  <c r="C58" i="45"/>
  <c r="D58" i="45"/>
  <c r="B58" i="45"/>
  <c r="A58" i="45"/>
  <c r="C57" i="45"/>
  <c r="D57" i="45"/>
  <c r="B57" i="45"/>
  <c r="A57" i="45"/>
  <c r="C56" i="45"/>
  <c r="D56" i="45"/>
  <c r="B56" i="45"/>
  <c r="A56" i="45"/>
  <c r="C55" i="45"/>
  <c r="D55" i="45"/>
  <c r="B55" i="45"/>
  <c r="A55" i="45"/>
  <c r="C54" i="45"/>
  <c r="D54" i="45"/>
  <c r="B54" i="45"/>
  <c r="A54" i="45"/>
  <c r="C53" i="45"/>
  <c r="D53" i="45"/>
  <c r="B53" i="45"/>
  <c r="A53" i="45"/>
  <c r="C52" i="45"/>
  <c r="D52" i="45"/>
  <c r="B52" i="45"/>
  <c r="A52" i="45"/>
  <c r="C51" i="45"/>
  <c r="D51" i="45"/>
  <c r="B51" i="45"/>
  <c r="A51" i="45"/>
  <c r="C50" i="45"/>
  <c r="D50" i="45"/>
  <c r="B50" i="45"/>
  <c r="A50" i="45"/>
  <c r="C49" i="45"/>
  <c r="D49" i="45"/>
  <c r="B49" i="45"/>
  <c r="A49" i="45"/>
  <c r="C48" i="45"/>
  <c r="D48" i="45"/>
  <c r="B48" i="45"/>
  <c r="A48" i="45"/>
  <c r="C47" i="45"/>
  <c r="D47" i="45"/>
  <c r="B47" i="45"/>
  <c r="A47" i="45"/>
  <c r="C46" i="45"/>
  <c r="D46" i="45"/>
  <c r="B46" i="45"/>
  <c r="A46" i="45"/>
  <c r="C45" i="45"/>
  <c r="D45" i="45"/>
  <c r="B45" i="45"/>
  <c r="A45" i="45"/>
  <c r="C44" i="45"/>
  <c r="D44" i="45"/>
  <c r="B44" i="45"/>
  <c r="A44" i="45"/>
  <c r="C43" i="45"/>
  <c r="D43" i="45"/>
  <c r="B43" i="45"/>
  <c r="A43" i="45"/>
  <c r="C42" i="45"/>
  <c r="D42" i="45"/>
  <c r="B42" i="45"/>
  <c r="A42" i="45"/>
  <c r="C41" i="45"/>
  <c r="D41" i="45"/>
  <c r="B41" i="45"/>
  <c r="A41" i="45"/>
  <c r="C40" i="45"/>
  <c r="D40" i="45"/>
  <c r="B40" i="45"/>
  <c r="A40" i="45"/>
  <c r="C39" i="45"/>
  <c r="D39" i="45"/>
  <c r="B39" i="45"/>
  <c r="A39" i="45"/>
  <c r="C38" i="45"/>
  <c r="D38" i="45"/>
  <c r="B38" i="45"/>
  <c r="A38" i="45"/>
  <c r="C37" i="45"/>
  <c r="D37" i="45"/>
  <c r="B37" i="45"/>
  <c r="A37" i="45"/>
  <c r="C36" i="45"/>
  <c r="D36" i="45"/>
  <c r="B36" i="45"/>
  <c r="A36" i="45"/>
  <c r="C35" i="45"/>
  <c r="D35" i="45"/>
  <c r="B35" i="45"/>
  <c r="A35" i="45"/>
  <c r="C34" i="45"/>
  <c r="D34" i="45"/>
  <c r="B34" i="45"/>
  <c r="A34" i="45"/>
  <c r="C33" i="45"/>
  <c r="D33" i="45"/>
  <c r="B33" i="45"/>
  <c r="A33" i="45"/>
  <c r="C32" i="45"/>
  <c r="D32" i="45"/>
  <c r="B32" i="45"/>
  <c r="A32" i="45"/>
  <c r="C31" i="45"/>
  <c r="D31" i="45"/>
  <c r="B31" i="45"/>
  <c r="A31" i="45"/>
  <c r="C30" i="45"/>
  <c r="D30" i="45"/>
  <c r="B30" i="45"/>
  <c r="A30" i="45"/>
  <c r="C29" i="45"/>
  <c r="D29" i="45"/>
  <c r="B29" i="45"/>
  <c r="A29" i="45"/>
  <c r="C28" i="45"/>
  <c r="D28" i="45"/>
  <c r="B28" i="45"/>
  <c r="A28" i="45"/>
  <c r="C27" i="45"/>
  <c r="D27" i="45"/>
  <c r="B27" i="45"/>
  <c r="A27" i="45"/>
  <c r="C26" i="45"/>
  <c r="D26" i="45"/>
  <c r="B26" i="45"/>
  <c r="A26" i="45"/>
  <c r="C25" i="45"/>
  <c r="D25" i="45"/>
  <c r="B25" i="45"/>
  <c r="A25" i="45"/>
  <c r="C24" i="45"/>
  <c r="D24" i="45"/>
  <c r="B24" i="45"/>
  <c r="A24" i="45"/>
  <c r="C23" i="45"/>
  <c r="D23" i="45"/>
  <c r="B23" i="45"/>
  <c r="A23" i="45"/>
  <c r="C22" i="45"/>
  <c r="D22" i="45"/>
  <c r="B22" i="45"/>
  <c r="A22" i="45"/>
  <c r="C21" i="45"/>
  <c r="D21" i="45"/>
  <c r="B21" i="45"/>
  <c r="A21" i="45"/>
  <c r="C20" i="45"/>
  <c r="D20" i="45"/>
  <c r="B20" i="45"/>
  <c r="A20" i="45"/>
  <c r="C19" i="45"/>
  <c r="D19" i="45"/>
  <c r="B19" i="45"/>
  <c r="A19" i="45"/>
  <c r="C18" i="45"/>
  <c r="D18" i="45"/>
  <c r="B18" i="45"/>
  <c r="A18" i="45"/>
  <c r="C17" i="45"/>
  <c r="D17" i="45"/>
  <c r="B17" i="45"/>
  <c r="A17" i="45"/>
  <c r="C16" i="45"/>
  <c r="D16" i="45"/>
  <c r="B16" i="45"/>
  <c r="A16" i="45"/>
  <c r="C15" i="45"/>
  <c r="D15" i="45"/>
  <c r="B15" i="45"/>
  <c r="A15" i="45"/>
  <c r="C14" i="45"/>
  <c r="D14" i="45"/>
  <c r="B14" i="45"/>
  <c r="A14" i="45"/>
  <c r="C13" i="45"/>
  <c r="D13" i="45"/>
  <c r="B13" i="45"/>
  <c r="A13" i="45"/>
  <c r="C12" i="45"/>
  <c r="D12" i="45"/>
  <c r="B12" i="45"/>
  <c r="A12" i="45"/>
  <c r="C11" i="45"/>
  <c r="D11" i="45"/>
  <c r="B11" i="45"/>
  <c r="A11" i="45"/>
  <c r="C10" i="45"/>
  <c r="D10" i="45"/>
  <c r="B10" i="45"/>
  <c r="A10" i="45"/>
  <c r="C9" i="45"/>
  <c r="D9" i="45"/>
  <c r="B9" i="45"/>
  <c r="A9" i="45"/>
  <c r="C102" i="44"/>
  <c r="B102" i="44"/>
  <c r="A102" i="44"/>
  <c r="F102" i="44"/>
  <c r="C101" i="44"/>
  <c r="B101" i="44"/>
  <c r="A101" i="44"/>
  <c r="F101" i="44"/>
  <c r="C100" i="44"/>
  <c r="B100" i="44"/>
  <c r="A100" i="44"/>
  <c r="F100" i="44"/>
  <c r="C99" i="44"/>
  <c r="B99" i="44"/>
  <c r="A99" i="44"/>
  <c r="F99" i="44"/>
  <c r="C98" i="44"/>
  <c r="B98" i="44"/>
  <c r="A98" i="44"/>
  <c r="F98" i="44"/>
  <c r="C97" i="44"/>
  <c r="B97" i="44"/>
  <c r="A97" i="44"/>
  <c r="F97" i="44"/>
  <c r="C96" i="44"/>
  <c r="B96" i="44"/>
  <c r="A96" i="44"/>
  <c r="F96" i="44"/>
  <c r="C95" i="44"/>
  <c r="B95" i="44"/>
  <c r="A95" i="44"/>
  <c r="F95" i="44"/>
  <c r="C94" i="44"/>
  <c r="B94" i="44"/>
  <c r="A94" i="44"/>
  <c r="F94" i="44"/>
  <c r="C93" i="44"/>
  <c r="B93" i="44"/>
  <c r="A93" i="44"/>
  <c r="F93" i="44"/>
  <c r="C92" i="44"/>
  <c r="B92" i="44"/>
  <c r="A92" i="44"/>
  <c r="F92" i="44"/>
  <c r="C91" i="44"/>
  <c r="B91" i="44"/>
  <c r="A91" i="44"/>
  <c r="F91" i="44"/>
  <c r="C90" i="44"/>
  <c r="B90" i="44"/>
  <c r="A90" i="44"/>
  <c r="F90" i="44"/>
  <c r="C89" i="44"/>
  <c r="B89" i="44"/>
  <c r="A89" i="44"/>
  <c r="F89" i="44"/>
  <c r="C88" i="44"/>
  <c r="B88" i="44"/>
  <c r="A88" i="44"/>
  <c r="F88" i="44"/>
  <c r="C87" i="44"/>
  <c r="B87" i="44"/>
  <c r="A87" i="44"/>
  <c r="F87" i="44"/>
  <c r="C86" i="44"/>
  <c r="B86" i="44"/>
  <c r="A86" i="44"/>
  <c r="F86" i="44"/>
  <c r="C85" i="44"/>
  <c r="B85" i="44"/>
  <c r="A85" i="44"/>
  <c r="F85" i="44"/>
  <c r="C84" i="44"/>
  <c r="B84" i="44"/>
  <c r="A84" i="44"/>
  <c r="F84" i="44"/>
  <c r="C83" i="44"/>
  <c r="B83" i="44"/>
  <c r="A83" i="44"/>
  <c r="F83" i="44"/>
  <c r="C82" i="44"/>
  <c r="B82" i="44"/>
  <c r="A82" i="44"/>
  <c r="F82" i="44"/>
  <c r="C81" i="44"/>
  <c r="B81" i="44"/>
  <c r="A81" i="44"/>
  <c r="F81" i="44"/>
  <c r="C80" i="44"/>
  <c r="B80" i="44"/>
  <c r="A80" i="44"/>
  <c r="F80" i="44"/>
  <c r="C79" i="44"/>
  <c r="B79" i="44"/>
  <c r="A79" i="44"/>
  <c r="F79" i="44"/>
  <c r="C78" i="44"/>
  <c r="B78" i="44"/>
  <c r="A78" i="44"/>
  <c r="F78" i="44"/>
  <c r="C77" i="44"/>
  <c r="B77" i="44"/>
  <c r="A77" i="44"/>
  <c r="F77" i="44"/>
  <c r="C76" i="44"/>
  <c r="B76" i="44"/>
  <c r="A76" i="44"/>
  <c r="F76" i="44"/>
  <c r="C75" i="44"/>
  <c r="B75" i="44"/>
  <c r="A75" i="44"/>
  <c r="F75" i="44"/>
  <c r="C74" i="44"/>
  <c r="B74" i="44"/>
  <c r="A74" i="44"/>
  <c r="F74" i="44"/>
  <c r="C73" i="44"/>
  <c r="B73" i="44"/>
  <c r="A73" i="44"/>
  <c r="F73" i="44"/>
  <c r="C72" i="44"/>
  <c r="B72" i="44"/>
  <c r="A72" i="44"/>
  <c r="F72" i="44"/>
  <c r="C71" i="44"/>
  <c r="B71" i="44"/>
  <c r="A71" i="44"/>
  <c r="F71" i="44"/>
  <c r="C70" i="44"/>
  <c r="B70" i="44"/>
  <c r="A70" i="44"/>
  <c r="F70" i="44"/>
  <c r="C69" i="44"/>
  <c r="B69" i="44"/>
  <c r="A69" i="44"/>
  <c r="F69" i="44"/>
  <c r="C68" i="44"/>
  <c r="B68" i="44"/>
  <c r="A68" i="44"/>
  <c r="F68" i="44"/>
  <c r="C67" i="44"/>
  <c r="B67" i="44"/>
  <c r="A67" i="44"/>
  <c r="F67" i="44"/>
  <c r="C66" i="44"/>
  <c r="B66" i="44"/>
  <c r="A66" i="44"/>
  <c r="F66" i="44"/>
  <c r="C65" i="44"/>
  <c r="B65" i="44"/>
  <c r="A65" i="44"/>
  <c r="F65" i="44"/>
  <c r="C64" i="44"/>
  <c r="B64" i="44"/>
  <c r="A64" i="44"/>
  <c r="F64" i="44"/>
  <c r="C63" i="44"/>
  <c r="B63" i="44"/>
  <c r="A63" i="44"/>
  <c r="F63" i="44"/>
  <c r="C62" i="44"/>
  <c r="B62" i="44"/>
  <c r="A62" i="44"/>
  <c r="F62" i="44"/>
  <c r="C61" i="44"/>
  <c r="B61" i="44"/>
  <c r="A61" i="44"/>
  <c r="F61" i="44"/>
  <c r="C60" i="44"/>
  <c r="B60" i="44"/>
  <c r="A60" i="44"/>
  <c r="F60" i="44"/>
  <c r="C59" i="44"/>
  <c r="B59" i="44"/>
  <c r="A59" i="44"/>
  <c r="F59" i="44"/>
  <c r="C58" i="44"/>
  <c r="B58" i="44"/>
  <c r="A58" i="44"/>
  <c r="F58" i="44"/>
  <c r="C57" i="44"/>
  <c r="B57" i="44"/>
  <c r="A57" i="44"/>
  <c r="F57" i="44"/>
  <c r="C56" i="44"/>
  <c r="B56" i="44"/>
  <c r="A56" i="44"/>
  <c r="F56" i="44"/>
  <c r="C55" i="44"/>
  <c r="B55" i="44"/>
  <c r="A55" i="44"/>
  <c r="F55" i="44"/>
  <c r="C54" i="44"/>
  <c r="B54" i="44"/>
  <c r="A54" i="44"/>
  <c r="F54" i="44"/>
  <c r="C53" i="44"/>
  <c r="B53" i="44"/>
  <c r="A53" i="44"/>
  <c r="C52" i="44"/>
  <c r="B52" i="44"/>
  <c r="A52" i="44"/>
  <c r="C51" i="44"/>
  <c r="B51" i="44"/>
  <c r="A51" i="44"/>
  <c r="C50" i="44"/>
  <c r="B50" i="44"/>
  <c r="A50" i="44"/>
  <c r="C49" i="44"/>
  <c r="B49" i="44"/>
  <c r="A49" i="44"/>
  <c r="C48" i="44"/>
  <c r="B48" i="44"/>
  <c r="A48" i="44"/>
  <c r="C47" i="44"/>
  <c r="B47" i="44"/>
  <c r="A47" i="44"/>
  <c r="C46" i="44"/>
  <c r="B46" i="44"/>
  <c r="A46" i="44"/>
  <c r="C45" i="44"/>
  <c r="B45" i="44"/>
  <c r="A45" i="44"/>
  <c r="C44" i="44"/>
  <c r="B44" i="44"/>
  <c r="A44" i="44"/>
  <c r="C43" i="44"/>
  <c r="B43" i="44"/>
  <c r="A43" i="44"/>
  <c r="C42" i="44"/>
  <c r="B42" i="44"/>
  <c r="A42" i="44"/>
  <c r="C41" i="44"/>
  <c r="B41" i="44"/>
  <c r="A41" i="44"/>
  <c r="C40" i="44"/>
  <c r="B40" i="44"/>
  <c r="A40" i="44"/>
  <c r="C39" i="44"/>
  <c r="B39" i="44"/>
  <c r="A39" i="44"/>
  <c r="C38" i="44"/>
  <c r="B38" i="44"/>
  <c r="A38" i="44"/>
  <c r="C37" i="44"/>
  <c r="B37" i="44"/>
  <c r="A37" i="44"/>
  <c r="C36" i="44"/>
  <c r="B36" i="44"/>
  <c r="A36" i="44"/>
  <c r="C35" i="44"/>
  <c r="B35" i="44"/>
  <c r="A35" i="44"/>
  <c r="C34" i="44"/>
  <c r="B34" i="44"/>
  <c r="A34" i="44"/>
  <c r="C33" i="44"/>
  <c r="B33" i="44"/>
  <c r="A33" i="44"/>
  <c r="C32" i="44"/>
  <c r="B32" i="44"/>
  <c r="A32" i="44"/>
  <c r="C31" i="44"/>
  <c r="B31" i="44"/>
  <c r="A31" i="44"/>
  <c r="C30" i="44"/>
  <c r="B30" i="44"/>
  <c r="A30" i="44"/>
  <c r="C29" i="44"/>
  <c r="B29" i="44"/>
  <c r="A29" i="44"/>
  <c r="C28" i="44"/>
  <c r="B28" i="44"/>
  <c r="A28" i="44"/>
  <c r="C27" i="44"/>
  <c r="B27" i="44"/>
  <c r="A27" i="44"/>
  <c r="C26" i="44"/>
  <c r="B26" i="44"/>
  <c r="A26" i="44"/>
  <c r="C25" i="44"/>
  <c r="B25" i="44"/>
  <c r="A25" i="44"/>
  <c r="C24" i="44"/>
  <c r="B24" i="44"/>
  <c r="A24" i="44"/>
  <c r="C23" i="44"/>
  <c r="B23" i="44"/>
  <c r="A23" i="44"/>
  <c r="C22" i="44"/>
  <c r="B22" i="44"/>
  <c r="A22" i="44"/>
  <c r="C21" i="44"/>
  <c r="B21" i="44"/>
  <c r="A21" i="44"/>
  <c r="C20" i="44"/>
  <c r="B20" i="44"/>
  <c r="A20" i="44"/>
  <c r="C19" i="44"/>
  <c r="B19" i="44"/>
  <c r="A19" i="44"/>
  <c r="C18" i="44"/>
  <c r="B18" i="44"/>
  <c r="A18" i="44"/>
  <c r="C17" i="44"/>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102" i="43"/>
  <c r="D102" i="43"/>
  <c r="B102" i="43"/>
  <c r="A102" i="43"/>
  <c r="C101" i="43"/>
  <c r="D101" i="43"/>
  <c r="B101" i="43"/>
  <c r="A101" i="43"/>
  <c r="C100" i="43"/>
  <c r="D100" i="43"/>
  <c r="B100" i="43"/>
  <c r="A100" i="43"/>
  <c r="C99" i="43"/>
  <c r="D99" i="43"/>
  <c r="B99" i="43"/>
  <c r="A99" i="43"/>
  <c r="C98" i="43"/>
  <c r="D98" i="43"/>
  <c r="B98" i="43"/>
  <c r="A98" i="43"/>
  <c r="C97" i="43"/>
  <c r="D97" i="43"/>
  <c r="B97" i="43"/>
  <c r="A97" i="43"/>
  <c r="C96" i="43"/>
  <c r="D96" i="43"/>
  <c r="B96" i="43"/>
  <c r="A96" i="43"/>
  <c r="C95" i="43"/>
  <c r="D95" i="43"/>
  <c r="B95" i="43"/>
  <c r="A95" i="43"/>
  <c r="C94" i="43"/>
  <c r="D94" i="43"/>
  <c r="B94" i="43"/>
  <c r="A94" i="43"/>
  <c r="C93" i="43"/>
  <c r="D93" i="43"/>
  <c r="B93" i="43"/>
  <c r="A93" i="43"/>
  <c r="C92" i="43"/>
  <c r="D92" i="43"/>
  <c r="B92" i="43"/>
  <c r="A92" i="43"/>
  <c r="C91" i="43"/>
  <c r="D91" i="43"/>
  <c r="B91" i="43"/>
  <c r="A91" i="43"/>
  <c r="C90" i="43"/>
  <c r="D90" i="43"/>
  <c r="B90" i="43"/>
  <c r="A90" i="43"/>
  <c r="C89" i="43"/>
  <c r="D89" i="43"/>
  <c r="B89" i="43"/>
  <c r="A89" i="43"/>
  <c r="C88" i="43"/>
  <c r="D88" i="43"/>
  <c r="B88" i="43"/>
  <c r="A88" i="43"/>
  <c r="C87" i="43"/>
  <c r="D87" i="43"/>
  <c r="B87" i="43"/>
  <c r="A87" i="43"/>
  <c r="C86" i="43"/>
  <c r="D86" i="43"/>
  <c r="B86" i="43"/>
  <c r="A86" i="43"/>
  <c r="C85" i="43"/>
  <c r="D85" i="43"/>
  <c r="B85" i="43"/>
  <c r="A85" i="43"/>
  <c r="C84" i="43"/>
  <c r="D84" i="43"/>
  <c r="B84" i="43"/>
  <c r="A84" i="43"/>
  <c r="C83" i="43"/>
  <c r="D83" i="43"/>
  <c r="B83" i="43"/>
  <c r="A83" i="43"/>
  <c r="C82" i="43"/>
  <c r="D82" i="43"/>
  <c r="B82" i="43"/>
  <c r="A82" i="43"/>
  <c r="C81" i="43"/>
  <c r="D81" i="43"/>
  <c r="B81" i="43"/>
  <c r="A81" i="43"/>
  <c r="C80" i="43"/>
  <c r="D80" i="43"/>
  <c r="B80" i="43"/>
  <c r="A80" i="43"/>
  <c r="C79" i="43"/>
  <c r="D79" i="43"/>
  <c r="B79" i="43"/>
  <c r="A79" i="43"/>
  <c r="C78" i="43"/>
  <c r="D78" i="43"/>
  <c r="B78" i="43"/>
  <c r="A78" i="43"/>
  <c r="C77" i="43"/>
  <c r="D77" i="43"/>
  <c r="B77" i="43"/>
  <c r="A77" i="43"/>
  <c r="C76" i="43"/>
  <c r="D76" i="43"/>
  <c r="B76" i="43"/>
  <c r="A76" i="43"/>
  <c r="C75" i="43"/>
  <c r="D75" i="43"/>
  <c r="B75" i="43"/>
  <c r="A75" i="43"/>
  <c r="C74" i="43"/>
  <c r="D74" i="43"/>
  <c r="B74" i="43"/>
  <c r="A74" i="43"/>
  <c r="C73" i="43"/>
  <c r="D73" i="43"/>
  <c r="B73" i="43"/>
  <c r="A73" i="43"/>
  <c r="C72" i="43"/>
  <c r="D72" i="43"/>
  <c r="B72" i="43"/>
  <c r="A72" i="43"/>
  <c r="C71" i="43"/>
  <c r="D71" i="43"/>
  <c r="B71" i="43"/>
  <c r="A71" i="43"/>
  <c r="C70" i="43"/>
  <c r="D70" i="43"/>
  <c r="B70" i="43"/>
  <c r="A70" i="43"/>
  <c r="C69" i="43"/>
  <c r="D69" i="43"/>
  <c r="B69" i="43"/>
  <c r="A69" i="43"/>
  <c r="C68" i="43"/>
  <c r="D68" i="43"/>
  <c r="B68" i="43"/>
  <c r="A68" i="43"/>
  <c r="C67" i="43"/>
  <c r="D67" i="43"/>
  <c r="B67" i="43"/>
  <c r="A67" i="43"/>
  <c r="C66" i="43"/>
  <c r="D66" i="43"/>
  <c r="B66" i="43"/>
  <c r="A66" i="43"/>
  <c r="C65" i="43"/>
  <c r="D65" i="43"/>
  <c r="B65" i="43"/>
  <c r="A65" i="43"/>
  <c r="C64" i="43"/>
  <c r="D64" i="43"/>
  <c r="B64" i="43"/>
  <c r="A64" i="43"/>
  <c r="C63" i="43"/>
  <c r="D63" i="43"/>
  <c r="B63" i="43"/>
  <c r="A63" i="43"/>
  <c r="C62" i="43"/>
  <c r="D62" i="43"/>
  <c r="B62" i="43"/>
  <c r="A62" i="43"/>
  <c r="C61" i="43"/>
  <c r="D61" i="43"/>
  <c r="B61" i="43"/>
  <c r="A61" i="43"/>
  <c r="C60" i="43"/>
  <c r="D60" i="43"/>
  <c r="B60" i="43"/>
  <c r="A60" i="43"/>
  <c r="C59" i="43"/>
  <c r="D59" i="43"/>
  <c r="B59" i="43"/>
  <c r="A59" i="43"/>
  <c r="C58" i="43"/>
  <c r="D58" i="43"/>
  <c r="B58" i="43"/>
  <c r="A58" i="43"/>
  <c r="C57" i="43"/>
  <c r="D57" i="43"/>
  <c r="B57" i="43"/>
  <c r="A57" i="43"/>
  <c r="C56" i="43"/>
  <c r="D56" i="43"/>
  <c r="B56" i="43"/>
  <c r="A56" i="43"/>
  <c r="C55" i="43"/>
  <c r="D55" i="43"/>
  <c r="B55" i="43"/>
  <c r="A55" i="43"/>
  <c r="C54" i="43"/>
  <c r="D54" i="43"/>
  <c r="B54" i="43"/>
  <c r="A54" i="43"/>
  <c r="C53" i="43"/>
  <c r="D53" i="43"/>
  <c r="B53" i="43"/>
  <c r="A53" i="43"/>
  <c r="C52" i="43"/>
  <c r="D52" i="43"/>
  <c r="B52" i="43"/>
  <c r="A52" i="43"/>
  <c r="C51" i="43"/>
  <c r="D51" i="43"/>
  <c r="B51" i="43"/>
  <c r="A51" i="43"/>
  <c r="C50" i="43"/>
  <c r="D50" i="43"/>
  <c r="B50" i="43"/>
  <c r="A50" i="43"/>
  <c r="C49" i="43"/>
  <c r="D49" i="43"/>
  <c r="B49" i="43"/>
  <c r="A49" i="43"/>
  <c r="C48" i="43"/>
  <c r="D48" i="43"/>
  <c r="B48" i="43"/>
  <c r="A48" i="43"/>
  <c r="C47" i="43"/>
  <c r="D47" i="43"/>
  <c r="B47" i="43"/>
  <c r="A47" i="43"/>
  <c r="C46" i="43"/>
  <c r="D46" i="43"/>
  <c r="B46" i="43"/>
  <c r="A46" i="43"/>
  <c r="C45" i="43"/>
  <c r="D45" i="43"/>
  <c r="B45" i="43"/>
  <c r="A45" i="43"/>
  <c r="C44" i="43"/>
  <c r="D44" i="43"/>
  <c r="B44" i="43"/>
  <c r="A44" i="43"/>
  <c r="C43" i="43"/>
  <c r="D43" i="43"/>
  <c r="B43" i="43"/>
  <c r="A43" i="43"/>
  <c r="C42" i="43"/>
  <c r="D42" i="43"/>
  <c r="B42" i="43"/>
  <c r="A42" i="43"/>
  <c r="C41" i="43"/>
  <c r="D41" i="43"/>
  <c r="B41" i="43"/>
  <c r="A41" i="43"/>
  <c r="C40" i="43"/>
  <c r="D40" i="43"/>
  <c r="B40" i="43"/>
  <c r="A40" i="43"/>
  <c r="C39" i="43"/>
  <c r="D39" i="43"/>
  <c r="B39" i="43"/>
  <c r="A39" i="43"/>
  <c r="C38" i="43"/>
  <c r="D38" i="43"/>
  <c r="B38" i="43"/>
  <c r="A38" i="43"/>
  <c r="C37" i="43"/>
  <c r="D37" i="43"/>
  <c r="B37" i="43"/>
  <c r="A37" i="43"/>
  <c r="C36" i="43"/>
  <c r="D36" i="43"/>
  <c r="B36" i="43"/>
  <c r="A36" i="43"/>
  <c r="C35" i="43"/>
  <c r="D35" i="43"/>
  <c r="B35" i="43"/>
  <c r="A35" i="43"/>
  <c r="C34" i="43"/>
  <c r="D34" i="43"/>
  <c r="B34" i="43"/>
  <c r="A34" i="43"/>
  <c r="C33" i="43"/>
  <c r="D33" i="43"/>
  <c r="B33" i="43"/>
  <c r="A33" i="43"/>
  <c r="C32" i="43"/>
  <c r="D32" i="43"/>
  <c r="B32" i="43"/>
  <c r="A32" i="43"/>
  <c r="C31" i="43"/>
  <c r="D31" i="43"/>
  <c r="B31" i="43"/>
  <c r="A31" i="43"/>
  <c r="C30" i="43"/>
  <c r="D30" i="43"/>
  <c r="B30" i="43"/>
  <c r="A30" i="43"/>
  <c r="C29" i="43"/>
  <c r="D29" i="43"/>
  <c r="B29" i="43"/>
  <c r="A29" i="43"/>
  <c r="C28" i="43"/>
  <c r="D28" i="43"/>
  <c r="B28" i="43"/>
  <c r="A28" i="43"/>
  <c r="C27" i="43"/>
  <c r="D27" i="43"/>
  <c r="B27" i="43"/>
  <c r="A27" i="43"/>
  <c r="C26" i="43"/>
  <c r="D26" i="43"/>
  <c r="B26" i="43"/>
  <c r="A26" i="43"/>
  <c r="C25" i="43"/>
  <c r="D25" i="43"/>
  <c r="B25" i="43"/>
  <c r="A25" i="43"/>
  <c r="C24" i="43"/>
  <c r="D24" i="43"/>
  <c r="B24" i="43"/>
  <c r="A24" i="43"/>
  <c r="C23" i="43"/>
  <c r="D23" i="43"/>
  <c r="B23" i="43"/>
  <c r="A23" i="43"/>
  <c r="C22" i="43"/>
  <c r="D22" i="43"/>
  <c r="B22" i="43"/>
  <c r="A22" i="43"/>
  <c r="C21" i="43"/>
  <c r="D21" i="43"/>
  <c r="B21" i="43"/>
  <c r="A21" i="43"/>
  <c r="C20" i="43"/>
  <c r="D20" i="43"/>
  <c r="B20" i="43"/>
  <c r="A20" i="43"/>
  <c r="C19" i="43"/>
  <c r="D19" i="43"/>
  <c r="B19" i="43"/>
  <c r="A19" i="43"/>
  <c r="C18" i="43"/>
  <c r="D18" i="43"/>
  <c r="B18" i="43"/>
  <c r="A18" i="43"/>
  <c r="C17" i="43"/>
  <c r="D17" i="43"/>
  <c r="B17" i="43"/>
  <c r="A17" i="43"/>
  <c r="C16" i="43"/>
  <c r="D16" i="43"/>
  <c r="B16" i="43"/>
  <c r="A16" i="43"/>
  <c r="C15" i="43"/>
  <c r="D15" i="43"/>
  <c r="B15" i="43"/>
  <c r="A15" i="43"/>
  <c r="C14" i="43"/>
  <c r="D14" i="43"/>
  <c r="B14" i="43"/>
  <c r="A14" i="43"/>
  <c r="C13" i="43"/>
  <c r="D13" i="43"/>
  <c r="B13" i="43"/>
  <c r="A13" i="43"/>
  <c r="C12" i="43"/>
  <c r="D12" i="43"/>
  <c r="B12" i="43"/>
  <c r="A12" i="43"/>
  <c r="C11" i="43"/>
  <c r="D11" i="43"/>
  <c r="B11" i="43"/>
  <c r="A11" i="43"/>
  <c r="C10" i="43"/>
  <c r="D10" i="43"/>
  <c r="B10" i="43"/>
  <c r="A10" i="43"/>
  <c r="C9" i="43"/>
  <c r="D9" i="43"/>
  <c r="B9" i="43"/>
  <c r="A9" i="43"/>
  <c r="C102" i="42"/>
  <c r="B102" i="42"/>
  <c r="A102" i="42"/>
  <c r="C101" i="42"/>
  <c r="B101" i="42"/>
  <c r="A101" i="42"/>
  <c r="C100" i="42"/>
  <c r="B100" i="42"/>
  <c r="A100" i="42"/>
  <c r="C99" i="42"/>
  <c r="B99" i="42"/>
  <c r="A99" i="42"/>
  <c r="C98" i="42"/>
  <c r="B98" i="42"/>
  <c r="A98" i="42"/>
  <c r="C97" i="42"/>
  <c r="B97" i="42"/>
  <c r="A97" i="42"/>
  <c r="C96" i="42"/>
  <c r="B96" i="42"/>
  <c r="A96" i="42"/>
  <c r="C95" i="42"/>
  <c r="B95" i="42"/>
  <c r="A95" i="42"/>
  <c r="C94" i="42"/>
  <c r="B94" i="42"/>
  <c r="A94" i="42"/>
  <c r="C93" i="42"/>
  <c r="B93" i="42"/>
  <c r="A93" i="42"/>
  <c r="C92" i="42"/>
  <c r="B92" i="42"/>
  <c r="A92" i="42"/>
  <c r="C91" i="42"/>
  <c r="B91" i="42"/>
  <c r="A91" i="42"/>
  <c r="C90" i="42"/>
  <c r="B90" i="42"/>
  <c r="A90" i="42"/>
  <c r="C89" i="42"/>
  <c r="B89" i="42"/>
  <c r="A89" i="42"/>
  <c r="C88" i="42"/>
  <c r="B88" i="42"/>
  <c r="A88" i="42"/>
  <c r="C87" i="42"/>
  <c r="B87" i="42"/>
  <c r="A87" i="42"/>
  <c r="C86" i="42"/>
  <c r="B86" i="42"/>
  <c r="A86" i="42"/>
  <c r="C85" i="42"/>
  <c r="B85" i="42"/>
  <c r="A85" i="42"/>
  <c r="C84" i="42"/>
  <c r="B84" i="42"/>
  <c r="A84" i="42"/>
  <c r="C83" i="42"/>
  <c r="B83" i="42"/>
  <c r="A83" i="42"/>
  <c r="C82" i="42"/>
  <c r="B82" i="42"/>
  <c r="A82" i="42"/>
  <c r="C81" i="42"/>
  <c r="B81" i="42"/>
  <c r="A81" i="42"/>
  <c r="C80" i="42"/>
  <c r="B80" i="42"/>
  <c r="A80" i="42"/>
  <c r="C79" i="42"/>
  <c r="B79" i="42"/>
  <c r="A79" i="42"/>
  <c r="C78" i="42"/>
  <c r="B78" i="42"/>
  <c r="A78" i="42"/>
  <c r="C77" i="42"/>
  <c r="B77" i="42"/>
  <c r="A77" i="42"/>
  <c r="C76" i="42"/>
  <c r="B76" i="42"/>
  <c r="A76" i="42"/>
  <c r="C75" i="42"/>
  <c r="B75" i="42"/>
  <c r="A75" i="42"/>
  <c r="C74" i="42"/>
  <c r="B74" i="42"/>
  <c r="A74" i="42"/>
  <c r="C73" i="42"/>
  <c r="B73" i="42"/>
  <c r="A73" i="42"/>
  <c r="C72" i="42"/>
  <c r="B72" i="42"/>
  <c r="A72" i="42"/>
  <c r="C71" i="42"/>
  <c r="B71" i="42"/>
  <c r="A71" i="42"/>
  <c r="C70" i="42"/>
  <c r="B70" i="42"/>
  <c r="A70" i="42"/>
  <c r="C69" i="42"/>
  <c r="B69" i="42"/>
  <c r="A69" i="42"/>
  <c r="C68" i="42"/>
  <c r="B68" i="42"/>
  <c r="A68" i="42"/>
  <c r="C67" i="42"/>
  <c r="B67" i="42"/>
  <c r="A67" i="42"/>
  <c r="C66" i="42"/>
  <c r="B66" i="42"/>
  <c r="A66" i="42"/>
  <c r="C65" i="42"/>
  <c r="B65" i="42"/>
  <c r="A65" i="42"/>
  <c r="C64" i="42"/>
  <c r="B64" i="42"/>
  <c r="A64" i="42"/>
  <c r="C63" i="42"/>
  <c r="B63" i="42"/>
  <c r="A63" i="42"/>
  <c r="C62" i="42"/>
  <c r="B62" i="42"/>
  <c r="A62" i="42"/>
  <c r="C61" i="42"/>
  <c r="B61" i="42"/>
  <c r="A61" i="42"/>
  <c r="C60" i="42"/>
  <c r="B60" i="42"/>
  <c r="A60" i="42"/>
  <c r="C59" i="42"/>
  <c r="B59" i="42"/>
  <c r="A59" i="42"/>
  <c r="C58" i="42"/>
  <c r="B58" i="42"/>
  <c r="A58" i="42"/>
  <c r="C57" i="42"/>
  <c r="B57" i="42"/>
  <c r="A57" i="42"/>
  <c r="C56" i="42"/>
  <c r="B56" i="42"/>
  <c r="A56" i="42"/>
  <c r="C55" i="42"/>
  <c r="B55" i="42"/>
  <c r="A55" i="42"/>
  <c r="C54" i="42"/>
  <c r="B54" i="42"/>
  <c r="A54" i="42"/>
  <c r="C53" i="42"/>
  <c r="B53" i="42"/>
  <c r="A53" i="42"/>
  <c r="C52" i="42"/>
  <c r="B52" i="42"/>
  <c r="A52" i="42"/>
  <c r="C51" i="42"/>
  <c r="B51" i="42"/>
  <c r="A51" i="42"/>
  <c r="C50" i="42"/>
  <c r="B50" i="42"/>
  <c r="A50" i="42"/>
  <c r="C49" i="42"/>
  <c r="B49" i="42"/>
  <c r="A49" i="42"/>
  <c r="C48" i="42"/>
  <c r="B48" i="42"/>
  <c r="A48" i="42"/>
  <c r="C47" i="42"/>
  <c r="B47" i="42"/>
  <c r="A47" i="42"/>
  <c r="C46" i="42"/>
  <c r="B46" i="42"/>
  <c r="A46" i="42"/>
  <c r="C45" i="42"/>
  <c r="B45" i="42"/>
  <c r="A45" i="42"/>
  <c r="C44" i="42"/>
  <c r="B44" i="42"/>
  <c r="A44" i="42"/>
  <c r="C43" i="42"/>
  <c r="B43" i="42"/>
  <c r="A43" i="42"/>
  <c r="C42" i="42"/>
  <c r="B42" i="42"/>
  <c r="A42" i="42"/>
  <c r="C41" i="42"/>
  <c r="B41" i="42"/>
  <c r="A41" i="42"/>
  <c r="C40" i="42"/>
  <c r="B40" i="42"/>
  <c r="A40" i="42"/>
  <c r="C39" i="42"/>
  <c r="B39" i="42"/>
  <c r="A39" i="42"/>
  <c r="C38" i="42"/>
  <c r="B38" i="42"/>
  <c r="A38" i="42"/>
  <c r="C37" i="42"/>
  <c r="B37" i="42"/>
  <c r="A37" i="42"/>
  <c r="C36" i="42"/>
  <c r="B36" i="42"/>
  <c r="A36" i="42"/>
  <c r="C35" i="42"/>
  <c r="B35" i="42"/>
  <c r="A35" i="42"/>
  <c r="C34" i="42"/>
  <c r="B34" i="42"/>
  <c r="A34" i="42"/>
  <c r="C33" i="42"/>
  <c r="B33" i="42"/>
  <c r="A33" i="42"/>
  <c r="C32" i="42"/>
  <c r="B32" i="42"/>
  <c r="A32" i="42"/>
  <c r="C31" i="42"/>
  <c r="B31" i="42"/>
  <c r="A31" i="42"/>
  <c r="C30" i="42"/>
  <c r="B30" i="42"/>
  <c r="A30" i="42"/>
  <c r="C29" i="42"/>
  <c r="B29" i="42"/>
  <c r="A29" i="42"/>
  <c r="C28" i="42"/>
  <c r="B28" i="42"/>
  <c r="A28" i="42"/>
  <c r="C27" i="42"/>
  <c r="B27" i="42"/>
  <c r="A27" i="42"/>
  <c r="C26" i="42"/>
  <c r="B26" i="42"/>
  <c r="A26" i="42"/>
  <c r="C25" i="42"/>
  <c r="B25" i="42"/>
  <c r="A25" i="42"/>
  <c r="C24" i="42"/>
  <c r="B24" i="42"/>
  <c r="A24" i="42"/>
  <c r="C23" i="42"/>
  <c r="B23" i="42"/>
  <c r="A23" i="42"/>
  <c r="C22" i="42"/>
  <c r="B22" i="42"/>
  <c r="A22" i="42"/>
  <c r="C21" i="42"/>
  <c r="B21" i="42"/>
  <c r="A21" i="42"/>
  <c r="C20" i="42"/>
  <c r="B20" i="42"/>
  <c r="A20" i="42"/>
  <c r="C19" i="42"/>
  <c r="B19" i="42"/>
  <c r="A19" i="42"/>
  <c r="C18" i="42"/>
  <c r="B18" i="42"/>
  <c r="A18" i="42"/>
  <c r="C17" i="42"/>
  <c r="B17" i="42"/>
  <c r="A17" i="42"/>
  <c r="C16" i="42"/>
  <c r="B16" i="42"/>
  <c r="A16" i="42"/>
  <c r="C15" i="42"/>
  <c r="B15" i="42"/>
  <c r="A15" i="42"/>
  <c r="C14" i="42"/>
  <c r="B14" i="42"/>
  <c r="A14" i="42"/>
  <c r="C13" i="42"/>
  <c r="B13" i="42"/>
  <c r="A13" i="42"/>
  <c r="C12" i="42"/>
  <c r="B12" i="42"/>
  <c r="A12" i="42"/>
  <c r="C11" i="42"/>
  <c r="B11" i="42"/>
  <c r="A11" i="42"/>
  <c r="C10" i="42"/>
  <c r="B10" i="42"/>
  <c r="A10" i="42"/>
  <c r="C9" i="42"/>
  <c r="B9" i="42"/>
  <c r="A9" i="42"/>
  <c r="C8" i="42"/>
  <c r="B8" i="42"/>
  <c r="A8" i="42"/>
  <c r="D10" i="40"/>
  <c r="D11"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0" i="40"/>
  <c r="C41" i="40"/>
  <c r="C42" i="40"/>
  <c r="C43" i="40"/>
  <c r="C44" i="40"/>
  <c r="C45" i="40"/>
  <c r="C46" i="40"/>
  <c r="C47" i="40"/>
  <c r="C48" i="40"/>
  <c r="C49" i="40"/>
  <c r="C50" i="40"/>
  <c r="C51" i="40"/>
  <c r="C52" i="40"/>
  <c r="C53" i="40"/>
  <c r="C54" i="40"/>
  <c r="C55" i="40"/>
  <c r="C56"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8" i="40"/>
  <c r="C99" i="40"/>
  <c r="C100" i="40"/>
  <c r="C101"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D9" i="40"/>
  <c r="C9" i="40"/>
  <c r="B9" i="40"/>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1"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D9" i="39"/>
  <c r="C9" i="39"/>
  <c r="B9" i="39"/>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D9" i="4"/>
  <c r="C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9" i="4"/>
  <c r="C82" i="22"/>
  <c r="C83" i="22"/>
  <c r="C84" i="22"/>
  <c r="C85" i="22"/>
  <c r="C86" i="22"/>
  <c r="C87" i="22"/>
  <c r="C88" i="22"/>
  <c r="C89" i="22"/>
  <c r="C90" i="22"/>
  <c r="C91" i="22"/>
  <c r="C92" i="22"/>
  <c r="C93" i="22"/>
  <c r="C94" i="22"/>
  <c r="C95" i="22"/>
  <c r="C96" i="22"/>
  <c r="C97" i="22"/>
  <c r="C98" i="22"/>
  <c r="C99" i="22"/>
  <c r="C100" i="22"/>
  <c r="C101" i="22"/>
  <c r="C102" i="22"/>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72" i="40"/>
  <c r="A71" i="40"/>
  <c r="A70" i="40"/>
  <c r="A69" i="40"/>
  <c r="A68" i="40"/>
  <c r="A67" i="40"/>
  <c r="A66" i="40"/>
  <c r="A65" i="40"/>
  <c r="A64" i="40"/>
  <c r="A63" i="40"/>
  <c r="A62" i="40"/>
  <c r="A61" i="40"/>
  <c r="A60" i="40"/>
  <c r="A59" i="40"/>
  <c r="A58" i="40"/>
  <c r="A57" i="40"/>
  <c r="A56" i="40"/>
  <c r="A55" i="40"/>
  <c r="A54" i="40"/>
  <c r="A53" i="40"/>
  <c r="A52" i="40"/>
  <c r="A51" i="40"/>
  <c r="A50" i="40"/>
  <c r="A49" i="40"/>
  <c r="A48" i="40"/>
  <c r="A47" i="40"/>
  <c r="A46" i="40"/>
  <c r="A45" i="40"/>
  <c r="A44" i="40"/>
  <c r="A43" i="40"/>
  <c r="A42" i="40"/>
  <c r="A41" i="40"/>
  <c r="A40" i="40"/>
  <c r="A39" i="40"/>
  <c r="A38" i="40"/>
  <c r="A37" i="40"/>
  <c r="A36" i="40"/>
  <c r="A35" i="40"/>
  <c r="A34" i="40"/>
  <c r="A33" i="40"/>
  <c r="A32" i="40"/>
  <c r="A31" i="40"/>
  <c r="A30" i="40"/>
  <c r="A29" i="40"/>
  <c r="A28" i="40"/>
  <c r="A27" i="40"/>
  <c r="A26" i="40"/>
  <c r="A25" i="40"/>
  <c r="A24" i="40"/>
  <c r="A23" i="40"/>
  <c r="A22" i="40"/>
  <c r="A21" i="40"/>
  <c r="A20" i="40"/>
  <c r="A19" i="40"/>
  <c r="A18" i="40"/>
  <c r="A17" i="40"/>
  <c r="A16" i="40"/>
  <c r="A15" i="40"/>
  <c r="A14" i="40"/>
  <c r="A13" i="40"/>
  <c r="A12" i="40"/>
  <c r="A11" i="40"/>
  <c r="A10" i="40"/>
  <c r="A9" i="40"/>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F33" i="44"/>
  <c r="E9" i="43"/>
  <c r="E13" i="43"/>
  <c r="E17" i="43"/>
  <c r="E21" i="43"/>
  <c r="E25" i="43"/>
  <c r="E29" i="43"/>
  <c r="E33" i="43"/>
  <c r="E37" i="43"/>
  <c r="E41" i="43"/>
  <c r="E45" i="43"/>
  <c r="E49" i="43"/>
  <c r="E53" i="43"/>
  <c r="E57" i="43"/>
  <c r="E61" i="43"/>
  <c r="E65" i="43"/>
  <c r="E69" i="43"/>
  <c r="E73" i="43"/>
  <c r="E77" i="43"/>
  <c r="E81" i="43"/>
  <c r="E85" i="43"/>
  <c r="E89" i="43"/>
  <c r="E93" i="43"/>
  <c r="E97" i="43"/>
  <c r="E101" i="43"/>
  <c r="F11" i="44"/>
  <c r="F15" i="44"/>
  <c r="F19" i="44"/>
  <c r="F23" i="44"/>
  <c r="F27" i="44"/>
  <c r="F31" i="44"/>
  <c r="F35" i="44"/>
  <c r="F39" i="44"/>
  <c r="F43" i="44"/>
  <c r="F47" i="44"/>
  <c r="F51" i="44"/>
  <c r="E10" i="43"/>
  <c r="E14" i="43"/>
  <c r="E18" i="43"/>
  <c r="E22" i="43"/>
  <c r="E26" i="43"/>
  <c r="E30" i="43"/>
  <c r="E34" i="43"/>
  <c r="E38" i="43"/>
  <c r="E42" i="43"/>
  <c r="E46" i="43"/>
  <c r="E50" i="43"/>
  <c r="E54" i="43"/>
  <c r="E58" i="43"/>
  <c r="E62" i="43"/>
  <c r="E66" i="43"/>
  <c r="E70" i="43"/>
  <c r="E74" i="43"/>
  <c r="E78" i="43"/>
  <c r="E82" i="43"/>
  <c r="E86" i="43"/>
  <c r="E90" i="43"/>
  <c r="E94" i="43"/>
  <c r="E98" i="43"/>
  <c r="E102" i="43"/>
  <c r="F12" i="44"/>
  <c r="F16" i="44"/>
  <c r="F20" i="44"/>
  <c r="F24" i="44"/>
  <c r="F28" i="44"/>
  <c r="F32" i="44"/>
  <c r="G56" i="46"/>
  <c r="G57" i="46"/>
  <c r="G60" i="46"/>
  <c r="G61" i="46"/>
  <c r="G64" i="46"/>
  <c r="G68" i="46"/>
  <c r="G72" i="46"/>
  <c r="G76" i="46"/>
  <c r="G80" i="46"/>
  <c r="G84" i="46"/>
  <c r="G52" i="46"/>
  <c r="G53" i="46"/>
  <c r="G88" i="46"/>
  <c r="F36" i="44"/>
  <c r="F40" i="44"/>
  <c r="F44" i="44"/>
  <c r="F48" i="44"/>
  <c r="F52" i="44"/>
  <c r="J7" i="46"/>
  <c r="J8" i="46"/>
  <c r="H8" i="46"/>
  <c r="J9" i="46"/>
  <c r="H9" i="46"/>
  <c r="H10" i="46"/>
  <c r="H11" i="46"/>
  <c r="J12" i="46"/>
  <c r="H12" i="46"/>
  <c r="J13" i="46"/>
  <c r="H13" i="46"/>
  <c r="H14" i="46"/>
  <c r="H15" i="46"/>
  <c r="J16" i="46"/>
  <c r="H16" i="46"/>
  <c r="J17" i="46"/>
  <c r="H17" i="46"/>
  <c r="H18" i="46"/>
  <c r="H19" i="46"/>
  <c r="J20" i="46"/>
  <c r="H20" i="46"/>
  <c r="J21" i="46"/>
  <c r="H21" i="46"/>
  <c r="H22" i="46"/>
  <c r="H23" i="46"/>
  <c r="J24" i="46"/>
  <c r="H24" i="46"/>
  <c r="J25" i="46"/>
  <c r="H25" i="46"/>
  <c r="H26" i="46"/>
  <c r="H27" i="46"/>
  <c r="J28" i="46"/>
  <c r="H28" i="46"/>
  <c r="J29" i="46"/>
  <c r="H29" i="46"/>
  <c r="H30" i="46"/>
  <c r="J31" i="46"/>
  <c r="J32" i="46"/>
  <c r="H32" i="46"/>
  <c r="J33" i="46"/>
  <c r="H33" i="46"/>
  <c r="H34" i="46"/>
  <c r="H35" i="46"/>
  <c r="J36" i="46"/>
  <c r="H36" i="46"/>
  <c r="J37" i="46"/>
  <c r="H37" i="46"/>
  <c r="H38" i="46"/>
  <c r="H39" i="46"/>
  <c r="J40" i="46"/>
  <c r="H40" i="46"/>
  <c r="J41" i="46"/>
  <c r="H41" i="46"/>
  <c r="H42" i="46"/>
  <c r="J43" i="46"/>
  <c r="J44" i="46"/>
  <c r="H44" i="46"/>
  <c r="J45" i="46"/>
  <c r="H45" i="46"/>
  <c r="H46" i="46"/>
  <c r="H47" i="46"/>
  <c r="J48" i="46"/>
  <c r="H48" i="46"/>
  <c r="J49" i="46"/>
  <c r="H49" i="46"/>
  <c r="H50" i="46"/>
  <c r="J51" i="46"/>
  <c r="J52" i="46"/>
  <c r="H52" i="46"/>
  <c r="J53" i="46"/>
  <c r="H53" i="46"/>
  <c r="J54" i="46"/>
  <c r="J55" i="46"/>
  <c r="J56" i="46"/>
  <c r="H56" i="46"/>
  <c r="J57" i="46"/>
  <c r="H57" i="46"/>
  <c r="J58" i="46"/>
  <c r="J59" i="46"/>
  <c r="J60" i="46"/>
  <c r="H60" i="46"/>
  <c r="J61" i="46"/>
  <c r="H61" i="46"/>
  <c r="J62" i="46"/>
  <c r="J63" i="46"/>
  <c r="J64" i="46"/>
  <c r="H64" i="46"/>
  <c r="J65" i="46"/>
  <c r="J66" i="46"/>
  <c r="J67" i="46"/>
  <c r="J68" i="46"/>
  <c r="H68" i="46"/>
  <c r="J69" i="46"/>
  <c r="J70" i="46"/>
  <c r="J71" i="46"/>
  <c r="J72" i="46"/>
  <c r="H72" i="46"/>
  <c r="J73" i="46"/>
  <c r="J74" i="46"/>
  <c r="J75" i="46"/>
  <c r="J76" i="46"/>
  <c r="H76" i="46"/>
  <c r="J77" i="46"/>
  <c r="J78" i="46"/>
  <c r="J79" i="46"/>
  <c r="J80" i="46"/>
  <c r="H80" i="46"/>
  <c r="J81" i="46"/>
  <c r="J82" i="46"/>
  <c r="J83" i="46"/>
  <c r="J84" i="46"/>
  <c r="H84" i="46"/>
  <c r="J85" i="46"/>
  <c r="J86" i="46"/>
  <c r="J87" i="46"/>
  <c r="J88" i="46"/>
  <c r="H88" i="46"/>
  <c r="J89" i="46"/>
  <c r="J90" i="46"/>
  <c r="J91" i="46"/>
  <c r="J92" i="46"/>
  <c r="H92" i="46"/>
  <c r="J93" i="46"/>
  <c r="J94" i="46"/>
  <c r="J95" i="46"/>
  <c r="J96" i="46"/>
  <c r="H96" i="46"/>
  <c r="J97" i="46"/>
  <c r="J98" i="46"/>
  <c r="J99" i="46"/>
  <c r="J100" i="46"/>
  <c r="H100" i="46"/>
  <c r="J101" i="46"/>
  <c r="J102" i="46"/>
  <c r="F38" i="44"/>
  <c r="F42" i="44"/>
  <c r="F46" i="44"/>
  <c r="F50" i="44"/>
  <c r="G92" i="46"/>
  <c r="G96" i="46"/>
  <c r="G100" i="46"/>
  <c r="E12" i="43"/>
  <c r="E16" i="43"/>
  <c r="E20" i="43"/>
  <c r="E24" i="43"/>
  <c r="E28" i="43"/>
  <c r="E32" i="43"/>
  <c r="E36" i="43"/>
  <c r="E40" i="43"/>
  <c r="E44" i="43"/>
  <c r="E48" i="43"/>
  <c r="E52" i="43"/>
  <c r="E56" i="43"/>
  <c r="E60" i="43"/>
  <c r="E64" i="43"/>
  <c r="E68" i="43"/>
  <c r="E72" i="43"/>
  <c r="E76" i="43"/>
  <c r="E80" i="43"/>
  <c r="E84" i="43"/>
  <c r="E88" i="43"/>
  <c r="E92" i="43"/>
  <c r="E96" i="43"/>
  <c r="E100" i="43"/>
  <c r="F10" i="44"/>
  <c r="F14" i="44"/>
  <c r="F18" i="44"/>
  <c r="F22" i="44"/>
  <c r="F26" i="44"/>
  <c r="F30" i="44"/>
  <c r="F34" i="44"/>
  <c r="E11" i="43"/>
  <c r="E15" i="43"/>
  <c r="E19" i="43"/>
  <c r="E23" i="43"/>
  <c r="E27" i="43"/>
  <c r="E31" i="43"/>
  <c r="E35" i="43"/>
  <c r="E39" i="43"/>
  <c r="E43" i="43"/>
  <c r="E47" i="43"/>
  <c r="E51" i="43"/>
  <c r="E55" i="43"/>
  <c r="E59" i="43"/>
  <c r="E63" i="43"/>
  <c r="E67" i="43"/>
  <c r="E71" i="43"/>
  <c r="E75" i="43"/>
  <c r="E79" i="43"/>
  <c r="E83" i="43"/>
  <c r="E87" i="43"/>
  <c r="E91" i="43"/>
  <c r="E95" i="43"/>
  <c r="E99" i="43"/>
  <c r="F9" i="44"/>
  <c r="F13" i="44"/>
  <c r="F17" i="44"/>
  <c r="F21" i="44"/>
  <c r="F25" i="44"/>
  <c r="F29" i="44"/>
  <c r="F37" i="44"/>
  <c r="F41" i="44"/>
  <c r="F45" i="44"/>
  <c r="F49" i="44"/>
  <c r="F53" i="44"/>
  <c r="E13" i="39"/>
  <c r="E17" i="39"/>
  <c r="E21" i="39"/>
  <c r="E25" i="39"/>
  <c r="E29" i="39"/>
  <c r="E33" i="39"/>
  <c r="E37" i="39"/>
  <c r="E41" i="39"/>
  <c r="E45" i="39"/>
  <c r="E49" i="39"/>
  <c r="E53" i="39"/>
  <c r="E57" i="39"/>
  <c r="E61" i="39"/>
  <c r="E65" i="39"/>
  <c r="E69" i="39"/>
  <c r="E73" i="39"/>
  <c r="E77" i="39"/>
  <c r="E81" i="39"/>
  <c r="E85" i="39"/>
  <c r="E89" i="39"/>
  <c r="E93" i="39"/>
  <c r="E97" i="39"/>
  <c r="E101" i="39"/>
  <c r="F65" i="46"/>
  <c r="H65" i="46"/>
  <c r="F69" i="46"/>
  <c r="H69" i="46"/>
  <c r="F73" i="46"/>
  <c r="H73" i="46"/>
  <c r="F77" i="46"/>
  <c r="G77" i="46"/>
  <c r="F81" i="46"/>
  <c r="H81" i="46"/>
  <c r="E9" i="39"/>
  <c r="E11" i="39"/>
  <c r="E15" i="39"/>
  <c r="E19" i="39"/>
  <c r="E23" i="39"/>
  <c r="E27" i="39"/>
  <c r="E31" i="39"/>
  <c r="E35" i="39"/>
  <c r="E39" i="39"/>
  <c r="E43" i="39"/>
  <c r="E47" i="39"/>
  <c r="E51" i="39"/>
  <c r="E55" i="39"/>
  <c r="E59" i="39"/>
  <c r="E63" i="39"/>
  <c r="E67" i="39"/>
  <c r="E71" i="39"/>
  <c r="E75" i="39"/>
  <c r="E79" i="39"/>
  <c r="E83" i="39"/>
  <c r="E87" i="39"/>
  <c r="E91" i="39"/>
  <c r="E95" i="39"/>
  <c r="E99" i="39"/>
  <c r="E16" i="39"/>
  <c r="E28" i="39"/>
  <c r="E44" i="39"/>
  <c r="E56" i="39"/>
  <c r="E68" i="39"/>
  <c r="E76" i="39"/>
  <c r="E88" i="39"/>
  <c r="E100" i="39"/>
  <c r="E20" i="39"/>
  <c r="E32" i="39"/>
  <c r="E40" i="39"/>
  <c r="E52" i="39"/>
  <c r="E60" i="39"/>
  <c r="E72" i="39"/>
  <c r="E84" i="39"/>
  <c r="E96" i="39"/>
  <c r="E12" i="39"/>
  <c r="E24" i="39"/>
  <c r="E36" i="39"/>
  <c r="E48" i="39"/>
  <c r="E64" i="39"/>
  <c r="E80" i="39"/>
  <c r="E92" i="39"/>
  <c r="E10" i="39"/>
  <c r="E14" i="39"/>
  <c r="E18" i="39"/>
  <c r="E22" i="39"/>
  <c r="E26" i="39"/>
  <c r="E30" i="39"/>
  <c r="E34" i="39"/>
  <c r="E38" i="39"/>
  <c r="E42" i="39"/>
  <c r="E46" i="39"/>
  <c r="E50" i="39"/>
  <c r="E54" i="39"/>
  <c r="E58" i="39"/>
  <c r="E62" i="39"/>
  <c r="E66" i="39"/>
  <c r="E70" i="39"/>
  <c r="E74" i="39"/>
  <c r="E78" i="39"/>
  <c r="E82" i="39"/>
  <c r="E86" i="39"/>
  <c r="E90" i="39"/>
  <c r="E94" i="39"/>
  <c r="E98" i="39"/>
  <c r="F10" i="46"/>
  <c r="J10" i="46"/>
  <c r="F18" i="46"/>
  <c r="J18" i="46"/>
  <c r="F38" i="46"/>
  <c r="J38" i="46"/>
  <c r="F46" i="46"/>
  <c r="J46" i="46"/>
  <c r="F78" i="46"/>
  <c r="G78" i="46"/>
  <c r="F85" i="46"/>
  <c r="H85" i="46"/>
  <c r="F89" i="46"/>
  <c r="H89" i="46"/>
  <c r="F93" i="46"/>
  <c r="H93" i="46"/>
  <c r="F94" i="46"/>
  <c r="G94" i="46"/>
  <c r="F97" i="46"/>
  <c r="H97" i="46"/>
  <c r="F101" i="46"/>
  <c r="H101" i="46"/>
  <c r="F51" i="46"/>
  <c r="F19" i="46"/>
  <c r="J19" i="46"/>
  <c r="F102" i="46"/>
  <c r="G102" i="46"/>
  <c r="F67" i="46"/>
  <c r="H67" i="46"/>
  <c r="F35" i="46"/>
  <c r="J35" i="46"/>
  <c r="F98" i="46"/>
  <c r="G98" i="46"/>
  <c r="F90" i="46"/>
  <c r="G90" i="46"/>
  <c r="F86" i="46"/>
  <c r="H86" i="46"/>
  <c r="F82" i="46"/>
  <c r="G82" i="46"/>
  <c r="F74" i="46"/>
  <c r="G74" i="46"/>
  <c r="F70" i="46"/>
  <c r="H70" i="46"/>
  <c r="F66" i="46"/>
  <c r="G66" i="46"/>
  <c r="F62" i="46"/>
  <c r="G62" i="46"/>
  <c r="F58" i="46"/>
  <c r="H58" i="46"/>
  <c r="F54" i="46"/>
  <c r="G54" i="46"/>
  <c r="F50" i="46"/>
  <c r="J50" i="46"/>
  <c r="F42" i="46"/>
  <c r="J42" i="46"/>
  <c r="F34" i="46"/>
  <c r="J34" i="46"/>
  <c r="F30" i="46"/>
  <c r="J30" i="46"/>
  <c r="F26" i="46"/>
  <c r="J26" i="46"/>
  <c r="F22" i="46"/>
  <c r="J22" i="46"/>
  <c r="F14" i="46"/>
  <c r="J14" i="46"/>
  <c r="F7" i="46"/>
  <c r="H7" i="46"/>
  <c r="F99" i="46"/>
  <c r="H99" i="46"/>
  <c r="F95" i="46"/>
  <c r="H95" i="46"/>
  <c r="F91" i="46"/>
  <c r="H91" i="46"/>
  <c r="F87" i="46"/>
  <c r="H87" i="46"/>
  <c r="F83" i="46"/>
  <c r="H83" i="46"/>
  <c r="F79" i="46"/>
  <c r="H79" i="46"/>
  <c r="F75" i="46"/>
  <c r="H75" i="46"/>
  <c r="F71" i="46"/>
  <c r="H71" i="46"/>
  <c r="F63" i="46"/>
  <c r="H63" i="46"/>
  <c r="F59" i="46"/>
  <c r="G59" i="46"/>
  <c r="F55" i="46"/>
  <c r="H55" i="46"/>
  <c r="F47" i="46"/>
  <c r="J47" i="46"/>
  <c r="F43" i="46"/>
  <c r="F39" i="46"/>
  <c r="J39" i="46"/>
  <c r="F31" i="46"/>
  <c r="F27" i="46"/>
  <c r="J27" i="46"/>
  <c r="F23" i="46"/>
  <c r="J23" i="46"/>
  <c r="F15" i="46"/>
  <c r="J15" i="46"/>
  <c r="F11" i="46"/>
  <c r="J11" i="46"/>
  <c r="E11" i="40"/>
  <c r="E15" i="40"/>
  <c r="E19" i="40"/>
  <c r="E23" i="40"/>
  <c r="E27" i="40"/>
  <c r="E31" i="40"/>
  <c r="E35" i="40"/>
  <c r="E39" i="40"/>
  <c r="E43" i="40"/>
  <c r="E47" i="40"/>
  <c r="E51" i="40"/>
  <c r="E55" i="40"/>
  <c r="E59" i="40"/>
  <c r="E63" i="40"/>
  <c r="E67" i="40"/>
  <c r="E71" i="40"/>
  <c r="E75" i="40"/>
  <c r="E83" i="40"/>
  <c r="E87" i="40"/>
  <c r="E91" i="40"/>
  <c r="E95" i="40"/>
  <c r="E99" i="40"/>
  <c r="E13" i="40"/>
  <c r="E17" i="40"/>
  <c r="E21" i="40"/>
  <c r="E25" i="40"/>
  <c r="E29" i="40"/>
  <c r="E33" i="40"/>
  <c r="E37" i="40"/>
  <c r="E41" i="40"/>
  <c r="E45" i="40"/>
  <c r="E49" i="40"/>
  <c r="E53" i="40"/>
  <c r="E57" i="40"/>
  <c r="E61" i="40"/>
  <c r="E65" i="40"/>
  <c r="E69" i="40"/>
  <c r="E73" i="40"/>
  <c r="E77" i="40"/>
  <c r="E81" i="40"/>
  <c r="E85" i="40"/>
  <c r="E89" i="40"/>
  <c r="E93" i="40"/>
  <c r="E97" i="40"/>
  <c r="E101" i="40"/>
  <c r="E79" i="40"/>
  <c r="E12" i="40"/>
  <c r="E16" i="40"/>
  <c r="E20" i="40"/>
  <c r="E24" i="40"/>
  <c r="E28" i="40"/>
  <c r="E32" i="40"/>
  <c r="E36" i="40"/>
  <c r="E40" i="40"/>
  <c r="E44" i="40"/>
  <c r="E48" i="40"/>
  <c r="E52" i="40"/>
  <c r="E56" i="40"/>
  <c r="E60" i="40"/>
  <c r="E64" i="40"/>
  <c r="E68" i="40"/>
  <c r="E72" i="40"/>
  <c r="E76" i="40"/>
  <c r="E80" i="40"/>
  <c r="E84" i="40"/>
  <c r="E88" i="40"/>
  <c r="E92" i="40"/>
  <c r="E96" i="40"/>
  <c r="E100" i="40"/>
  <c r="E9" i="40"/>
  <c r="E10" i="40"/>
  <c r="E14" i="40"/>
  <c r="E18" i="40"/>
  <c r="E22" i="40"/>
  <c r="E26" i="40"/>
  <c r="E30" i="40"/>
  <c r="E34" i="40"/>
  <c r="E38" i="40"/>
  <c r="E42" i="40"/>
  <c r="E46" i="40"/>
  <c r="E50" i="40"/>
  <c r="E54" i="40"/>
  <c r="E58" i="40"/>
  <c r="E62" i="40"/>
  <c r="E66" i="40"/>
  <c r="E70" i="40"/>
  <c r="E74" i="40"/>
  <c r="E78" i="40"/>
  <c r="E82" i="40"/>
  <c r="E86" i="40"/>
  <c r="E90" i="40"/>
  <c r="E94" i="40"/>
  <c r="E98" i="40"/>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G80" i="19"/>
  <c r="D78" i="1"/>
  <c r="B81" i="19"/>
  <c r="G81" i="19"/>
  <c r="D79" i="1"/>
  <c r="B82" i="19"/>
  <c r="G82" i="19"/>
  <c r="D80" i="1"/>
  <c r="B83" i="19"/>
  <c r="G83" i="19"/>
  <c r="D81" i="1"/>
  <c r="B84" i="19"/>
  <c r="G84" i="19"/>
  <c r="D82" i="1"/>
  <c r="B85" i="19"/>
  <c r="G85" i="19"/>
  <c r="D83" i="1"/>
  <c r="B86" i="19"/>
  <c r="G86" i="19"/>
  <c r="D84" i="1"/>
  <c r="B87" i="19"/>
  <c r="G87" i="19"/>
  <c r="D85" i="1"/>
  <c r="B88" i="19"/>
  <c r="G88" i="19"/>
  <c r="D86" i="1"/>
  <c r="B89" i="19"/>
  <c r="G89" i="19"/>
  <c r="D87" i="1"/>
  <c r="B90" i="19"/>
  <c r="G90" i="19"/>
  <c r="D88" i="1"/>
  <c r="B91" i="19"/>
  <c r="G91" i="19"/>
  <c r="D89" i="1"/>
  <c r="B92" i="19"/>
  <c r="G92" i="19"/>
  <c r="D90" i="1"/>
  <c r="B93" i="19"/>
  <c r="G93" i="19"/>
  <c r="D91" i="1"/>
  <c r="B94" i="19"/>
  <c r="G94" i="19"/>
  <c r="D92" i="1"/>
  <c r="B95" i="19"/>
  <c r="G95" i="19"/>
  <c r="D93" i="1"/>
  <c r="B96" i="19"/>
  <c r="G96" i="19"/>
  <c r="D94" i="1"/>
  <c r="B97" i="19"/>
  <c r="G97" i="19"/>
  <c r="D95" i="1"/>
  <c r="B98" i="19"/>
  <c r="G98" i="19"/>
  <c r="D96" i="1"/>
  <c r="B99" i="19"/>
  <c r="G99" i="19"/>
  <c r="D97" i="1"/>
  <c r="B100" i="19"/>
  <c r="G100" i="19"/>
  <c r="D98" i="1"/>
  <c r="B101" i="19"/>
  <c r="G101" i="19"/>
  <c r="D99" i="1"/>
  <c r="B102" i="19"/>
  <c r="G102" i="19"/>
  <c r="D100" i="1"/>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E82" i="22"/>
  <c r="A83" i="22"/>
  <c r="E83" i="22"/>
  <c r="A84" i="22"/>
  <c r="E84" i="22"/>
  <c r="A85" i="22"/>
  <c r="E85" i="22"/>
  <c r="A86" i="22"/>
  <c r="E86" i="22"/>
  <c r="A87" i="22"/>
  <c r="E87" i="22"/>
  <c r="A88" i="22"/>
  <c r="E88" i="22"/>
  <c r="A89" i="22"/>
  <c r="E89" i="22"/>
  <c r="A90" i="22"/>
  <c r="E90" i="22"/>
  <c r="A91" i="22"/>
  <c r="E91" i="22"/>
  <c r="A92" i="22"/>
  <c r="E92" i="22"/>
  <c r="A93" i="22"/>
  <c r="E93" i="22"/>
  <c r="A94" i="22"/>
  <c r="E94" i="22"/>
  <c r="A95" i="22"/>
  <c r="E95" i="22"/>
  <c r="A96" i="22"/>
  <c r="E96" i="22"/>
  <c r="A97" i="22"/>
  <c r="E97" i="22"/>
  <c r="A98" i="22"/>
  <c r="E98" i="22"/>
  <c r="A99" i="22"/>
  <c r="E99" i="22"/>
  <c r="A100" i="22"/>
  <c r="E100" i="22"/>
  <c r="A101" i="22"/>
  <c r="E101" i="22"/>
  <c r="A102" i="22"/>
  <c r="E102" i="22"/>
  <c r="D11" i="25"/>
  <c r="D12" i="25"/>
  <c r="D13" i="25"/>
  <c r="D14" i="25"/>
  <c r="D15" i="25"/>
  <c r="D16" i="25"/>
  <c r="D17" i="25"/>
  <c r="D18" i="25"/>
  <c r="D19" i="25"/>
  <c r="D20" i="25"/>
  <c r="D21" i="25"/>
  <c r="D22" i="25"/>
  <c r="D23" i="25"/>
  <c r="D24" i="25"/>
  <c r="D25" i="25"/>
  <c r="D26" i="25"/>
  <c r="D27" i="25"/>
  <c r="D28" i="25"/>
  <c r="D29" i="25"/>
  <c r="D30" i="25"/>
  <c r="D31" i="25"/>
  <c r="D32" i="25"/>
  <c r="D33" i="25"/>
  <c r="D34" i="25"/>
  <c r="D35" i="25"/>
  <c r="D36" i="25"/>
  <c r="D37" i="25"/>
  <c r="D38" i="25"/>
  <c r="D39" i="25"/>
  <c r="D40" i="25"/>
  <c r="D41" i="25"/>
  <c r="D42" i="25"/>
  <c r="D43" i="25"/>
  <c r="D44" i="25"/>
  <c r="D45" i="25"/>
  <c r="D46"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E83" i="25"/>
  <c r="D84" i="25"/>
  <c r="E84" i="25"/>
  <c r="D85" i="25"/>
  <c r="E85" i="25"/>
  <c r="D86" i="25"/>
  <c r="E86" i="25"/>
  <c r="D87" i="25"/>
  <c r="E87" i="25"/>
  <c r="D88" i="25"/>
  <c r="E88" i="25"/>
  <c r="D89" i="25"/>
  <c r="E89" i="25"/>
  <c r="D90" i="25"/>
  <c r="E90" i="25"/>
  <c r="D91" i="25"/>
  <c r="E91" i="25"/>
  <c r="D92" i="25"/>
  <c r="E92" i="25"/>
  <c r="D93" i="25"/>
  <c r="E93" i="25"/>
  <c r="D94" i="25"/>
  <c r="E94" i="25"/>
  <c r="D95" i="25"/>
  <c r="E95" i="25"/>
  <c r="D96" i="25"/>
  <c r="E96" i="25"/>
  <c r="D97" i="25"/>
  <c r="E97" i="25"/>
  <c r="D98" i="25"/>
  <c r="E98" i="25"/>
  <c r="D99" i="25"/>
  <c r="E99" i="25"/>
  <c r="D100" i="25"/>
  <c r="E100" i="25"/>
  <c r="D101" i="25"/>
  <c r="E101" i="25"/>
  <c r="D102" i="25"/>
  <c r="E102" i="25"/>
  <c r="C11" i="25"/>
  <c r="E11" i="25"/>
  <c r="C12" i="25"/>
  <c r="C13" i="25"/>
  <c r="C14" i="25"/>
  <c r="C15" i="25"/>
  <c r="C16" i="25"/>
  <c r="C17" i="25"/>
  <c r="C18" i="25"/>
  <c r="C19" i="25"/>
  <c r="C20" i="25"/>
  <c r="C21" i="25"/>
  <c r="C22" i="25"/>
  <c r="C23" i="25"/>
  <c r="C24" i="25"/>
  <c r="C25" i="25"/>
  <c r="C26" i="25"/>
  <c r="C27" i="25"/>
  <c r="C28" i="25"/>
  <c r="C29" i="25"/>
  <c r="C30" i="25"/>
  <c r="C31" i="25"/>
  <c r="C32" i="25"/>
  <c r="C33" i="25"/>
  <c r="C34" i="25"/>
  <c r="C35" i="25"/>
  <c r="C36" i="25"/>
  <c r="C37" i="25"/>
  <c r="C38" i="25"/>
  <c r="C39" i="25"/>
  <c r="C40" i="25"/>
  <c r="C41" i="25"/>
  <c r="C42" i="25"/>
  <c r="C43" i="25"/>
  <c r="C44" i="25"/>
  <c r="C45" i="25"/>
  <c r="C46"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 r="B55" i="25"/>
  <c r="B56" i="25"/>
  <c r="B57" i="25"/>
  <c r="B58" i="25"/>
  <c r="B59" i="25"/>
  <c r="B60" i="25"/>
  <c r="B61" i="25"/>
  <c r="B62" i="25"/>
  <c r="B63" i="25"/>
  <c r="B64" i="25"/>
  <c r="B65" i="25"/>
  <c r="B66" i="25"/>
  <c r="B67" i="25"/>
  <c r="B68" i="25"/>
  <c r="B69" i="25"/>
  <c r="B70" i="25"/>
  <c r="B71" i="25"/>
  <c r="B72" i="25"/>
  <c r="B73" i="25"/>
  <c r="B74" i="25"/>
  <c r="B75" i="25"/>
  <c r="B76" i="25"/>
  <c r="B77" i="25"/>
  <c r="B78" i="25"/>
  <c r="B79" i="25"/>
  <c r="B80" i="25"/>
  <c r="B81" i="25"/>
  <c r="B82" i="25"/>
  <c r="B83" i="25"/>
  <c r="B84" i="25"/>
  <c r="B85" i="25"/>
  <c r="B86" i="25"/>
  <c r="B87" i="25"/>
  <c r="B88" i="25"/>
  <c r="B89" i="25"/>
  <c r="B90" i="25"/>
  <c r="B91" i="25"/>
  <c r="B92" i="25"/>
  <c r="B93" i="25"/>
  <c r="B94" i="25"/>
  <c r="B95" i="25"/>
  <c r="B96" i="25"/>
  <c r="B97" i="25"/>
  <c r="B98" i="25"/>
  <c r="B99" i="25"/>
  <c r="B100" i="25"/>
  <c r="B101" i="25"/>
  <c r="B102"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91" i="25"/>
  <c r="A92" i="25"/>
  <c r="A93" i="25"/>
  <c r="A94" i="25"/>
  <c r="A95" i="25"/>
  <c r="A96" i="25"/>
  <c r="A97" i="25"/>
  <c r="A98" i="25"/>
  <c r="A99" i="25"/>
  <c r="A100" i="25"/>
  <c r="A101" i="25"/>
  <c r="A102" i="2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F54" i="5"/>
  <c r="A55" i="5"/>
  <c r="F55" i="5"/>
  <c r="A56" i="5"/>
  <c r="F56" i="5"/>
  <c r="A57" i="5"/>
  <c r="F57" i="5"/>
  <c r="A58" i="5"/>
  <c r="F58" i="5"/>
  <c r="A59" i="5"/>
  <c r="F59" i="5"/>
  <c r="A60" i="5"/>
  <c r="F60" i="5"/>
  <c r="A61" i="5"/>
  <c r="F61" i="5"/>
  <c r="A62" i="5"/>
  <c r="F62" i="5"/>
  <c r="A63" i="5"/>
  <c r="F63" i="5"/>
  <c r="A64" i="5"/>
  <c r="F64" i="5"/>
  <c r="A65" i="5"/>
  <c r="F65" i="5"/>
  <c r="A66" i="5"/>
  <c r="F66" i="5"/>
  <c r="A67" i="5"/>
  <c r="F67" i="5"/>
  <c r="A68" i="5"/>
  <c r="F68" i="5"/>
  <c r="A69" i="5"/>
  <c r="F69" i="5"/>
  <c r="A70" i="5"/>
  <c r="F70" i="5"/>
  <c r="A71" i="5"/>
  <c r="F71" i="5"/>
  <c r="A72" i="5"/>
  <c r="F72" i="5"/>
  <c r="A73" i="5"/>
  <c r="F73" i="5"/>
  <c r="A74" i="5"/>
  <c r="F74" i="5"/>
  <c r="A75" i="5"/>
  <c r="F75" i="5"/>
  <c r="A76" i="5"/>
  <c r="F76" i="5"/>
  <c r="A77" i="5"/>
  <c r="F77" i="5"/>
  <c r="A78" i="5"/>
  <c r="F78" i="5"/>
  <c r="A79" i="5"/>
  <c r="F79" i="5"/>
  <c r="A80" i="5"/>
  <c r="F80" i="5"/>
  <c r="A81" i="5"/>
  <c r="F81" i="5"/>
  <c r="A82" i="5"/>
  <c r="F82" i="5"/>
  <c r="A83" i="5"/>
  <c r="F83" i="5"/>
  <c r="A84" i="5"/>
  <c r="F84" i="5"/>
  <c r="A85" i="5"/>
  <c r="F85" i="5"/>
  <c r="A86" i="5"/>
  <c r="F86" i="5"/>
  <c r="A87" i="5"/>
  <c r="F87" i="5"/>
  <c r="A88" i="5"/>
  <c r="F88" i="5"/>
  <c r="A89" i="5"/>
  <c r="F89" i="5"/>
  <c r="A90" i="5"/>
  <c r="F90" i="5"/>
  <c r="A91" i="5"/>
  <c r="F91" i="5"/>
  <c r="A92" i="5"/>
  <c r="F92" i="5"/>
  <c r="A93" i="5"/>
  <c r="F93" i="5"/>
  <c r="A94" i="5"/>
  <c r="F94" i="5"/>
  <c r="A95" i="5"/>
  <c r="F95" i="5"/>
  <c r="A96" i="5"/>
  <c r="F96" i="5"/>
  <c r="A97" i="5"/>
  <c r="F97" i="5"/>
  <c r="A98" i="5"/>
  <c r="F98" i="5"/>
  <c r="A99" i="5"/>
  <c r="F99" i="5"/>
  <c r="A100" i="5"/>
  <c r="F100" i="5"/>
  <c r="A101" i="5"/>
  <c r="F101" i="5"/>
  <c r="A102" i="5"/>
  <c r="F102" i="5"/>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A8" i="21"/>
  <c r="E8" i="21"/>
  <c r="A9" i="21"/>
  <c r="E9" i="21"/>
  <c r="A10" i="21"/>
  <c r="E10" i="21"/>
  <c r="A11" i="21"/>
  <c r="E11" i="21"/>
  <c r="A12" i="21"/>
  <c r="E12" i="21"/>
  <c r="A13" i="21"/>
  <c r="E13" i="21"/>
  <c r="A14" i="21"/>
  <c r="E14" i="21"/>
  <c r="A15" i="21"/>
  <c r="E15" i="21"/>
  <c r="A16" i="21"/>
  <c r="E16" i="21"/>
  <c r="A17" i="21"/>
  <c r="E17" i="21"/>
  <c r="A18" i="21"/>
  <c r="E18" i="21"/>
  <c r="A19" i="21"/>
  <c r="E19" i="21"/>
  <c r="A20" i="21"/>
  <c r="E20" i="21"/>
  <c r="A21" i="21"/>
  <c r="E21" i="21"/>
  <c r="A22" i="21"/>
  <c r="E22" i="21"/>
  <c r="A23" i="21"/>
  <c r="E23" i="21"/>
  <c r="A24" i="21"/>
  <c r="E24" i="21"/>
  <c r="A25" i="21"/>
  <c r="E25" i="21"/>
  <c r="A26" i="21"/>
  <c r="E26" i="21"/>
  <c r="A27" i="21"/>
  <c r="E27" i="21"/>
  <c r="A28" i="21"/>
  <c r="E28" i="21"/>
  <c r="A29" i="21"/>
  <c r="E29" i="21"/>
  <c r="A30" i="21"/>
  <c r="E30" i="21"/>
  <c r="A31" i="21"/>
  <c r="E31" i="21"/>
  <c r="A32" i="21"/>
  <c r="E32" i="21"/>
  <c r="A33" i="21"/>
  <c r="E33" i="21"/>
  <c r="A34" i="21"/>
  <c r="E34" i="21"/>
  <c r="A35" i="21"/>
  <c r="E35" i="21"/>
  <c r="A36" i="21"/>
  <c r="E36" i="21"/>
  <c r="A37" i="21"/>
  <c r="E37" i="21"/>
  <c r="A38" i="21"/>
  <c r="E38" i="21"/>
  <c r="A39" i="21"/>
  <c r="E39" i="21"/>
  <c r="A40" i="21"/>
  <c r="E40" i="21"/>
  <c r="A41" i="21"/>
  <c r="E41" i="21"/>
  <c r="A42" i="21"/>
  <c r="E42" i="21"/>
  <c r="A43" i="21"/>
  <c r="E43" i="21"/>
  <c r="A44" i="21"/>
  <c r="E44" i="21"/>
  <c r="A45" i="21"/>
  <c r="E45" i="21"/>
  <c r="A46" i="21"/>
  <c r="E46" i="21"/>
  <c r="A47" i="21"/>
  <c r="E47" i="21"/>
  <c r="A48" i="21"/>
  <c r="E48" i="21"/>
  <c r="A49" i="21"/>
  <c r="E49" i="21"/>
  <c r="A50" i="21"/>
  <c r="E50" i="21"/>
  <c r="A51" i="21"/>
  <c r="E51" i="21"/>
  <c r="A52" i="21"/>
  <c r="E52" i="21"/>
  <c r="A53" i="21"/>
  <c r="E53" i="21"/>
  <c r="A54" i="21"/>
  <c r="E54" i="21"/>
  <c r="A55" i="21"/>
  <c r="E55" i="21"/>
  <c r="A56" i="21"/>
  <c r="E56" i="21"/>
  <c r="A57" i="21"/>
  <c r="E57" i="21"/>
  <c r="A58" i="21"/>
  <c r="E58" i="21"/>
  <c r="A59" i="21"/>
  <c r="E59" i="21"/>
  <c r="A60" i="21"/>
  <c r="E60" i="21"/>
  <c r="A61" i="21"/>
  <c r="E61" i="21"/>
  <c r="A62" i="21"/>
  <c r="E62" i="21"/>
  <c r="A63" i="21"/>
  <c r="E63" i="21"/>
  <c r="A64" i="21"/>
  <c r="E64" i="21"/>
  <c r="A65" i="21"/>
  <c r="E65" i="21"/>
  <c r="A66" i="21"/>
  <c r="E66" i="21"/>
  <c r="A67" i="21"/>
  <c r="E67" i="21"/>
  <c r="A68" i="21"/>
  <c r="E68" i="21"/>
  <c r="A69" i="21"/>
  <c r="E69" i="21"/>
  <c r="A70" i="21"/>
  <c r="E70" i="21"/>
  <c r="A71" i="21"/>
  <c r="E71" i="21"/>
  <c r="A72" i="21"/>
  <c r="E72" i="21"/>
  <c r="A73" i="21"/>
  <c r="E73" i="21"/>
  <c r="A74" i="21"/>
  <c r="E74" i="21"/>
  <c r="A75" i="21"/>
  <c r="E75" i="21"/>
  <c r="A76" i="21"/>
  <c r="E76" i="21"/>
  <c r="A77" i="21"/>
  <c r="E77" i="21"/>
  <c r="A78" i="21"/>
  <c r="E78" i="21"/>
  <c r="A79" i="21"/>
  <c r="E79" i="21"/>
  <c r="A80" i="21"/>
  <c r="E80" i="21"/>
  <c r="A81" i="21"/>
  <c r="E81" i="21"/>
  <c r="A82" i="21"/>
  <c r="E82" i="21"/>
  <c r="A83" i="21"/>
  <c r="E83" i="21"/>
  <c r="A84" i="21"/>
  <c r="E84" i="21"/>
  <c r="A85" i="21"/>
  <c r="E85" i="21"/>
  <c r="A86" i="21"/>
  <c r="E86" i="21"/>
  <c r="A87" i="21"/>
  <c r="E87" i="21"/>
  <c r="A88" i="21"/>
  <c r="E88" i="21"/>
  <c r="A89" i="21"/>
  <c r="E89" i="21"/>
  <c r="A90" i="21"/>
  <c r="E90" i="21"/>
  <c r="A91" i="21"/>
  <c r="E91" i="21"/>
  <c r="A92" i="21"/>
  <c r="E92" i="21"/>
  <c r="A93" i="21"/>
  <c r="E93" i="21"/>
  <c r="A94" i="21"/>
  <c r="E94" i="21"/>
  <c r="A95" i="21"/>
  <c r="E95" i="21"/>
  <c r="A96" i="21"/>
  <c r="E96" i="21"/>
  <c r="A97" i="21"/>
  <c r="E97" i="21"/>
  <c r="A98" i="21"/>
  <c r="E98" i="21"/>
  <c r="A99" i="21"/>
  <c r="E99" i="21"/>
  <c r="A100" i="21"/>
  <c r="E100" i="21"/>
  <c r="A101" i="21"/>
  <c r="E101" i="21"/>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A10" i="28"/>
  <c r="E10" i="28"/>
  <c r="A11" i="28"/>
  <c r="E11" i="28"/>
  <c r="A12" i="28"/>
  <c r="E12" i="28"/>
  <c r="A13" i="28"/>
  <c r="E13" i="28"/>
  <c r="A14" i="28"/>
  <c r="E14" i="28"/>
  <c r="A15" i="28"/>
  <c r="E15" i="28"/>
  <c r="A16" i="28"/>
  <c r="E16" i="28"/>
  <c r="A17" i="28"/>
  <c r="E17" i="28"/>
  <c r="A18" i="28"/>
  <c r="E18" i="28"/>
  <c r="A19" i="28"/>
  <c r="E19" i="28"/>
  <c r="A20" i="28"/>
  <c r="E20" i="28"/>
  <c r="A21" i="28"/>
  <c r="E21" i="28"/>
  <c r="A22" i="28"/>
  <c r="E22" i="28"/>
  <c r="A23" i="28"/>
  <c r="E23" i="28"/>
  <c r="A24" i="28"/>
  <c r="E24" i="28"/>
  <c r="A25" i="28"/>
  <c r="E25" i="28"/>
  <c r="A26" i="28"/>
  <c r="E26" i="28"/>
  <c r="A27" i="28"/>
  <c r="E27" i="28"/>
  <c r="A28" i="28"/>
  <c r="E28" i="28"/>
  <c r="A29" i="28"/>
  <c r="E29" i="28"/>
  <c r="A30" i="28"/>
  <c r="E30" i="28"/>
  <c r="A31" i="28"/>
  <c r="E31" i="28"/>
  <c r="A32" i="28"/>
  <c r="E32" i="28"/>
  <c r="A33" i="28"/>
  <c r="E33" i="28"/>
  <c r="A34" i="28"/>
  <c r="E34" i="28"/>
  <c r="A35" i="28"/>
  <c r="E35" i="28"/>
  <c r="A36" i="28"/>
  <c r="E36" i="28"/>
  <c r="A37" i="28"/>
  <c r="E37" i="28"/>
  <c r="A38" i="28"/>
  <c r="E38" i="28"/>
  <c r="A39" i="28"/>
  <c r="E39" i="28"/>
  <c r="A40" i="28"/>
  <c r="E40" i="28"/>
  <c r="A41" i="28"/>
  <c r="E41" i="28"/>
  <c r="A42" i="28"/>
  <c r="E42" i="28"/>
  <c r="A43" i="28"/>
  <c r="E43" i="28"/>
  <c r="A44" i="28"/>
  <c r="E44" i="28"/>
  <c r="A45" i="28"/>
  <c r="E45" i="28"/>
  <c r="A46" i="28"/>
  <c r="E46" i="28"/>
  <c r="A47" i="28"/>
  <c r="E47" i="28"/>
  <c r="A48" i="28"/>
  <c r="E48" i="28"/>
  <c r="A49" i="28"/>
  <c r="E49" i="28"/>
  <c r="A50" i="28"/>
  <c r="E50" i="28"/>
  <c r="A51" i="28"/>
  <c r="E51" i="28"/>
  <c r="A52" i="28"/>
  <c r="E52" i="28"/>
  <c r="A53" i="28"/>
  <c r="E53" i="28"/>
  <c r="A54" i="28"/>
  <c r="E54" i="28"/>
  <c r="A55" i="28"/>
  <c r="E55" i="28"/>
  <c r="A56" i="28"/>
  <c r="E56" i="28"/>
  <c r="A57" i="28"/>
  <c r="E57" i="28"/>
  <c r="A58" i="28"/>
  <c r="E58" i="28"/>
  <c r="A59" i="28"/>
  <c r="E59" i="28"/>
  <c r="A60" i="28"/>
  <c r="E60" i="28"/>
  <c r="A61" i="28"/>
  <c r="E61" i="28"/>
  <c r="A62" i="28"/>
  <c r="E62" i="28"/>
  <c r="A63" i="28"/>
  <c r="E63" i="28"/>
  <c r="A64" i="28"/>
  <c r="E64" i="28"/>
  <c r="A65" i="28"/>
  <c r="E65" i="28"/>
  <c r="A66" i="28"/>
  <c r="E66" i="28"/>
  <c r="A67" i="28"/>
  <c r="E67" i="28"/>
  <c r="A68" i="28"/>
  <c r="E68" i="28"/>
  <c r="A69" i="28"/>
  <c r="E69" i="28"/>
  <c r="A70" i="28"/>
  <c r="E70" i="28"/>
  <c r="A71" i="28"/>
  <c r="E71" i="28"/>
  <c r="A72" i="28"/>
  <c r="E72" i="28"/>
  <c r="A73" i="28"/>
  <c r="E73" i="28"/>
  <c r="A74" i="28"/>
  <c r="E74" i="28"/>
  <c r="A75" i="28"/>
  <c r="E75" i="28"/>
  <c r="A76" i="28"/>
  <c r="E76" i="28"/>
  <c r="A77" i="28"/>
  <c r="E77" i="28"/>
  <c r="A78" i="28"/>
  <c r="E78" i="28"/>
  <c r="A79" i="28"/>
  <c r="E79" i="28"/>
  <c r="A80" i="28"/>
  <c r="E80" i="28"/>
  <c r="A81" i="28"/>
  <c r="E81" i="28"/>
  <c r="A82" i="28"/>
  <c r="E82" i="28"/>
  <c r="A83" i="28"/>
  <c r="E83" i="28"/>
  <c r="A84" i="28"/>
  <c r="E84" i="28"/>
  <c r="A85" i="28"/>
  <c r="E85" i="28"/>
  <c r="A86" i="28"/>
  <c r="E86" i="28"/>
  <c r="A87" i="28"/>
  <c r="E87" i="28"/>
  <c r="A88" i="28"/>
  <c r="E88" i="28"/>
  <c r="A89" i="28"/>
  <c r="E89" i="28"/>
  <c r="A90" i="28"/>
  <c r="E90" i="28"/>
  <c r="A91" i="28"/>
  <c r="E91" i="28"/>
  <c r="A92" i="28"/>
  <c r="E92" i="28"/>
  <c r="A93" i="28"/>
  <c r="E93" i="28"/>
  <c r="A94" i="28"/>
  <c r="E94" i="28"/>
  <c r="A95" i="28"/>
  <c r="E95" i="28"/>
  <c r="A96" i="28"/>
  <c r="E96" i="28"/>
  <c r="A97" i="28"/>
  <c r="E97" i="28"/>
  <c r="A98" i="28"/>
  <c r="E98" i="28"/>
  <c r="A99" i="28"/>
  <c r="E99" i="28"/>
  <c r="A100" i="28"/>
  <c r="E100" i="28"/>
  <c r="A101" i="28"/>
  <c r="E101" i="28"/>
  <c r="A102" i="28"/>
  <c r="E102" i="2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A7" i="29"/>
  <c r="E7" i="29"/>
  <c r="A8" i="29"/>
  <c r="E8" i="29"/>
  <c r="A9" i="29"/>
  <c r="E9" i="29"/>
  <c r="A10" i="29"/>
  <c r="E10" i="29"/>
  <c r="A11" i="29"/>
  <c r="E11" i="29"/>
  <c r="A12" i="29"/>
  <c r="E12" i="29"/>
  <c r="A13" i="29"/>
  <c r="E13" i="29"/>
  <c r="A14" i="29"/>
  <c r="E14" i="29"/>
  <c r="A15" i="29"/>
  <c r="E15" i="29"/>
  <c r="A16" i="29"/>
  <c r="E16" i="29"/>
  <c r="A17" i="29"/>
  <c r="A18" i="29"/>
  <c r="E18" i="29"/>
  <c r="A19" i="29"/>
  <c r="E19" i="29"/>
  <c r="A20" i="29"/>
  <c r="E20" i="29"/>
  <c r="A21" i="29"/>
  <c r="E21" i="29"/>
  <c r="A22" i="29"/>
  <c r="E22" i="29"/>
  <c r="A23" i="29"/>
  <c r="E23" i="29"/>
  <c r="A24" i="29"/>
  <c r="E24" i="29"/>
  <c r="A25" i="29"/>
  <c r="E25" i="29"/>
  <c r="A26" i="29"/>
  <c r="E26" i="29"/>
  <c r="A27" i="29"/>
  <c r="E27" i="29"/>
  <c r="A28" i="29"/>
  <c r="E28" i="29"/>
  <c r="A29" i="29"/>
  <c r="E29" i="29"/>
  <c r="A30" i="29"/>
  <c r="E30" i="29"/>
  <c r="A31" i="29"/>
  <c r="E31" i="29"/>
  <c r="A32" i="29"/>
  <c r="E32" i="29"/>
  <c r="A33" i="29"/>
  <c r="E33" i="29"/>
  <c r="A34" i="29"/>
  <c r="E34" i="29"/>
  <c r="A35" i="29"/>
  <c r="E35" i="29"/>
  <c r="A36" i="29"/>
  <c r="E36" i="29"/>
  <c r="A37" i="29"/>
  <c r="E37" i="29"/>
  <c r="A38" i="29"/>
  <c r="E38" i="29"/>
  <c r="A39" i="29"/>
  <c r="E39" i="29"/>
  <c r="A40" i="29"/>
  <c r="E40" i="29"/>
  <c r="A41" i="29"/>
  <c r="E41" i="29"/>
  <c r="A42" i="29"/>
  <c r="E42" i="29"/>
  <c r="A43" i="29"/>
  <c r="E43" i="29"/>
  <c r="A44" i="29"/>
  <c r="E44" i="29"/>
  <c r="A45" i="29"/>
  <c r="E45" i="29"/>
  <c r="A46" i="29"/>
  <c r="E46" i="29"/>
  <c r="A47" i="29"/>
  <c r="E47" i="29"/>
  <c r="A48" i="29"/>
  <c r="E48" i="29"/>
  <c r="A49" i="29"/>
  <c r="E49" i="29"/>
  <c r="A50" i="29"/>
  <c r="E50" i="29"/>
  <c r="A51" i="29"/>
  <c r="E51" i="29"/>
  <c r="A52" i="29"/>
  <c r="E52" i="29"/>
  <c r="A53" i="29"/>
  <c r="E53" i="29"/>
  <c r="A54" i="29"/>
  <c r="E54" i="29"/>
  <c r="A55" i="29"/>
  <c r="E55" i="29"/>
  <c r="A56" i="29"/>
  <c r="E56" i="29"/>
  <c r="A57" i="29"/>
  <c r="E57" i="29"/>
  <c r="A58" i="29"/>
  <c r="E58" i="29"/>
  <c r="A59" i="29"/>
  <c r="E59" i="29"/>
  <c r="A60" i="29"/>
  <c r="E60" i="29"/>
  <c r="A61" i="29"/>
  <c r="E61" i="29"/>
  <c r="A62" i="29"/>
  <c r="E62" i="29"/>
  <c r="A63" i="29"/>
  <c r="E63" i="29"/>
  <c r="A64" i="29"/>
  <c r="E64" i="29"/>
  <c r="A65" i="29"/>
  <c r="E65" i="29"/>
  <c r="A66" i="29"/>
  <c r="E66" i="29"/>
  <c r="A67" i="29"/>
  <c r="E67" i="29"/>
  <c r="A68" i="29"/>
  <c r="E68" i="29"/>
  <c r="A69" i="29"/>
  <c r="E69" i="29"/>
  <c r="A70" i="29"/>
  <c r="E70" i="29"/>
  <c r="A71" i="29"/>
  <c r="E71" i="29"/>
  <c r="A72" i="29"/>
  <c r="E72" i="29"/>
  <c r="A73" i="29"/>
  <c r="E73" i="29"/>
  <c r="A74" i="29"/>
  <c r="E74" i="29"/>
  <c r="A75" i="29"/>
  <c r="E75" i="29"/>
  <c r="A76" i="29"/>
  <c r="E76" i="29"/>
  <c r="A77" i="29"/>
  <c r="E77" i="29"/>
  <c r="A78" i="29"/>
  <c r="E78" i="29"/>
  <c r="A79" i="29"/>
  <c r="E79" i="29"/>
  <c r="A80" i="29"/>
  <c r="E80" i="29"/>
  <c r="A81" i="29"/>
  <c r="E81" i="29"/>
  <c r="A82" i="29"/>
  <c r="E82" i="29"/>
  <c r="A83" i="29"/>
  <c r="E83" i="29"/>
  <c r="A84" i="29"/>
  <c r="E84" i="29"/>
  <c r="A85" i="29"/>
  <c r="E85" i="29"/>
  <c r="A86" i="29"/>
  <c r="E86" i="29"/>
  <c r="A87" i="29"/>
  <c r="E87" i="29"/>
  <c r="A88" i="29"/>
  <c r="E88" i="29"/>
  <c r="A89" i="29"/>
  <c r="E89" i="29"/>
  <c r="A90" i="29"/>
  <c r="E90" i="29"/>
  <c r="A91" i="29"/>
  <c r="E91" i="29"/>
  <c r="A92" i="29"/>
  <c r="E92" i="29"/>
  <c r="A93" i="29"/>
  <c r="E93" i="29"/>
  <c r="A94" i="29"/>
  <c r="E94" i="29"/>
  <c r="A95" i="29"/>
  <c r="E95" i="29"/>
  <c r="A96" i="29"/>
  <c r="E96" i="29"/>
  <c r="A97" i="29"/>
  <c r="E97" i="29"/>
  <c r="A98" i="29"/>
  <c r="E98" i="29"/>
  <c r="A99" i="29"/>
  <c r="E99" i="29"/>
  <c r="A100" i="29"/>
  <c r="E100" i="29"/>
  <c r="A101" i="29"/>
  <c r="E101" i="29"/>
  <c r="A102" i="29"/>
  <c r="E102" i="29"/>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A10" i="6"/>
  <c r="E10" i="6"/>
  <c r="A11" i="6"/>
  <c r="E11" i="6"/>
  <c r="A12" i="6"/>
  <c r="E12" i="6"/>
  <c r="A13" i="6"/>
  <c r="E13" i="6"/>
  <c r="A14" i="6"/>
  <c r="E14" i="6"/>
  <c r="A15" i="6"/>
  <c r="E15" i="6"/>
  <c r="A16" i="6"/>
  <c r="E16" i="6"/>
  <c r="A17" i="6"/>
  <c r="E17" i="6"/>
  <c r="A18" i="6"/>
  <c r="E18" i="6"/>
  <c r="A19" i="6"/>
  <c r="E19" i="6"/>
  <c r="A20" i="6"/>
  <c r="E20" i="6"/>
  <c r="A21" i="6"/>
  <c r="E21" i="6"/>
  <c r="A22" i="6"/>
  <c r="E22" i="6"/>
  <c r="A23" i="6"/>
  <c r="E23" i="6"/>
  <c r="A24" i="6"/>
  <c r="E24" i="6"/>
  <c r="A25" i="6"/>
  <c r="E25" i="6"/>
  <c r="A26" i="6"/>
  <c r="E26" i="6"/>
  <c r="A27" i="6"/>
  <c r="E27" i="6"/>
  <c r="A28" i="6"/>
  <c r="E28" i="6"/>
  <c r="A29" i="6"/>
  <c r="E29" i="6"/>
  <c r="A30" i="6"/>
  <c r="E30" i="6"/>
  <c r="A31" i="6"/>
  <c r="E31" i="6"/>
  <c r="A32" i="6"/>
  <c r="E32" i="6"/>
  <c r="A33" i="6"/>
  <c r="E33" i="6"/>
  <c r="A34" i="6"/>
  <c r="E34" i="6"/>
  <c r="A35" i="6"/>
  <c r="E35" i="6"/>
  <c r="A36" i="6"/>
  <c r="E36" i="6"/>
  <c r="A37" i="6"/>
  <c r="E37" i="6"/>
  <c r="A38" i="6"/>
  <c r="E38" i="6"/>
  <c r="A39" i="6"/>
  <c r="E39" i="6"/>
  <c r="A40" i="6"/>
  <c r="E40" i="6"/>
  <c r="A41" i="6"/>
  <c r="E41" i="6"/>
  <c r="A42" i="6"/>
  <c r="E42" i="6"/>
  <c r="A43" i="6"/>
  <c r="E43" i="6"/>
  <c r="A44" i="6"/>
  <c r="E44" i="6"/>
  <c r="A45" i="6"/>
  <c r="E45" i="6"/>
  <c r="A46" i="6"/>
  <c r="E46" i="6"/>
  <c r="A47" i="6"/>
  <c r="E47" i="6"/>
  <c r="A48" i="6"/>
  <c r="E48" i="6"/>
  <c r="A49" i="6"/>
  <c r="E49" i="6"/>
  <c r="A50" i="6"/>
  <c r="E50" i="6"/>
  <c r="A51" i="6"/>
  <c r="E51" i="6"/>
  <c r="A52" i="6"/>
  <c r="E52" i="6"/>
  <c r="A53" i="6"/>
  <c r="E53" i="6"/>
  <c r="A54" i="6"/>
  <c r="E54" i="6"/>
  <c r="A55" i="6"/>
  <c r="E55" i="6"/>
  <c r="A56" i="6"/>
  <c r="E56" i="6"/>
  <c r="A57" i="6"/>
  <c r="E57" i="6"/>
  <c r="A58" i="6"/>
  <c r="E58" i="6"/>
  <c r="A59" i="6"/>
  <c r="E59" i="6"/>
  <c r="A60" i="6"/>
  <c r="E60" i="6"/>
  <c r="A61" i="6"/>
  <c r="E61" i="6"/>
  <c r="A62" i="6"/>
  <c r="E62" i="6"/>
  <c r="A63" i="6"/>
  <c r="E63" i="6"/>
  <c r="A64" i="6"/>
  <c r="E64" i="6"/>
  <c r="A65" i="6"/>
  <c r="E65" i="6"/>
  <c r="A66" i="6"/>
  <c r="E66" i="6"/>
  <c r="A67" i="6"/>
  <c r="E67" i="6"/>
  <c r="A68" i="6"/>
  <c r="E68" i="6"/>
  <c r="A69" i="6"/>
  <c r="E69" i="6"/>
  <c r="A70" i="6"/>
  <c r="E70" i="6"/>
  <c r="A71" i="6"/>
  <c r="E71" i="6"/>
  <c r="A72" i="6"/>
  <c r="E72" i="6"/>
  <c r="A73" i="6"/>
  <c r="E73" i="6"/>
  <c r="A74" i="6"/>
  <c r="E74" i="6"/>
  <c r="A75" i="6"/>
  <c r="E75" i="6"/>
  <c r="A76" i="6"/>
  <c r="E76" i="6"/>
  <c r="A77" i="6"/>
  <c r="E77" i="6"/>
  <c r="A78" i="6"/>
  <c r="E78" i="6"/>
  <c r="A79" i="6"/>
  <c r="E79" i="6"/>
  <c r="A80" i="6"/>
  <c r="E80" i="6"/>
  <c r="A81" i="6"/>
  <c r="E81" i="6"/>
  <c r="A82" i="6"/>
  <c r="E82" i="6"/>
  <c r="A83" i="6"/>
  <c r="E83" i="6"/>
  <c r="A84" i="6"/>
  <c r="E84" i="6"/>
  <c r="A85" i="6"/>
  <c r="E85" i="6"/>
  <c r="A86" i="6"/>
  <c r="E86" i="6"/>
  <c r="A87" i="6"/>
  <c r="E87" i="6"/>
  <c r="A88" i="6"/>
  <c r="E88" i="6"/>
  <c r="A89" i="6"/>
  <c r="E89" i="6"/>
  <c r="A90" i="6"/>
  <c r="E90" i="6"/>
  <c r="A91" i="6"/>
  <c r="E91" i="6"/>
  <c r="A92" i="6"/>
  <c r="E92" i="6"/>
  <c r="A93" i="6"/>
  <c r="E93" i="6"/>
  <c r="A94" i="6"/>
  <c r="E94" i="6"/>
  <c r="A95" i="6"/>
  <c r="E95" i="6"/>
  <c r="A96" i="6"/>
  <c r="E96" i="6"/>
  <c r="A97" i="6"/>
  <c r="E97" i="6"/>
  <c r="A98" i="6"/>
  <c r="E98" i="6"/>
  <c r="A99" i="6"/>
  <c r="E99" i="6"/>
  <c r="A100" i="6"/>
  <c r="E100" i="6"/>
  <c r="A101" i="6"/>
  <c r="E101" i="6"/>
  <c r="A102" i="6"/>
  <c r="E102" i="6"/>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A7" i="30"/>
  <c r="E7" i="30"/>
  <c r="A8" i="30"/>
  <c r="E8" i="30"/>
  <c r="A9" i="30"/>
  <c r="E9" i="30"/>
  <c r="A10" i="30"/>
  <c r="E10" i="30"/>
  <c r="A11" i="30"/>
  <c r="E11" i="30"/>
  <c r="A12" i="30"/>
  <c r="E12" i="30"/>
  <c r="A13" i="30"/>
  <c r="E13" i="30"/>
  <c r="A14" i="30"/>
  <c r="E14" i="30"/>
  <c r="A15" i="30"/>
  <c r="E15" i="30"/>
  <c r="A16" i="30"/>
  <c r="E16" i="30"/>
  <c r="A17" i="30"/>
  <c r="E17" i="30"/>
  <c r="A18" i="30"/>
  <c r="E18" i="30"/>
  <c r="A19" i="30"/>
  <c r="E19" i="30"/>
  <c r="A20" i="30"/>
  <c r="E20" i="30"/>
  <c r="A21" i="30"/>
  <c r="E21" i="30"/>
  <c r="A22" i="30"/>
  <c r="E22" i="30"/>
  <c r="A23" i="30"/>
  <c r="E23" i="30"/>
  <c r="A24" i="30"/>
  <c r="E24" i="30"/>
  <c r="A25" i="30"/>
  <c r="E25" i="30"/>
  <c r="A26" i="30"/>
  <c r="E26" i="30"/>
  <c r="A27" i="30"/>
  <c r="E27" i="30"/>
  <c r="A28" i="30"/>
  <c r="E28" i="30"/>
  <c r="A29" i="30"/>
  <c r="E29" i="30"/>
  <c r="A30" i="30"/>
  <c r="E30" i="30"/>
  <c r="A31" i="30"/>
  <c r="E31" i="30"/>
  <c r="A32" i="30"/>
  <c r="E32" i="30"/>
  <c r="A33" i="30"/>
  <c r="E33" i="30"/>
  <c r="A34" i="30"/>
  <c r="E34" i="30"/>
  <c r="A35" i="30"/>
  <c r="E35" i="30"/>
  <c r="A36" i="30"/>
  <c r="E36" i="30"/>
  <c r="A37" i="30"/>
  <c r="E37" i="30"/>
  <c r="A38" i="30"/>
  <c r="E38" i="30"/>
  <c r="A39" i="30"/>
  <c r="E39" i="30"/>
  <c r="A40" i="30"/>
  <c r="E40" i="30"/>
  <c r="A41" i="30"/>
  <c r="E41" i="30"/>
  <c r="A42" i="30"/>
  <c r="E42" i="30"/>
  <c r="A43" i="30"/>
  <c r="E43" i="30"/>
  <c r="A44" i="30"/>
  <c r="E44" i="30"/>
  <c r="A45" i="30"/>
  <c r="E45" i="30"/>
  <c r="A46" i="30"/>
  <c r="E46" i="30"/>
  <c r="A47" i="30"/>
  <c r="E47" i="30"/>
  <c r="A48" i="30"/>
  <c r="E48" i="30"/>
  <c r="A49" i="30"/>
  <c r="E49" i="30"/>
  <c r="A50" i="30"/>
  <c r="E50" i="30"/>
  <c r="A51" i="30"/>
  <c r="E51" i="30"/>
  <c r="A52" i="30"/>
  <c r="E52" i="30"/>
  <c r="A53" i="30"/>
  <c r="E53" i="30"/>
  <c r="A54" i="30"/>
  <c r="E54" i="30"/>
  <c r="A55" i="30"/>
  <c r="E55" i="30"/>
  <c r="A56" i="30"/>
  <c r="E56" i="30"/>
  <c r="A57" i="30"/>
  <c r="E57" i="30"/>
  <c r="A58" i="30"/>
  <c r="E58" i="30"/>
  <c r="A59" i="30"/>
  <c r="E59" i="30"/>
  <c r="A60" i="30"/>
  <c r="E60" i="30"/>
  <c r="A61" i="30"/>
  <c r="E61" i="30"/>
  <c r="A62" i="30"/>
  <c r="E62" i="30"/>
  <c r="A63" i="30"/>
  <c r="E63" i="30"/>
  <c r="A64" i="30"/>
  <c r="E64" i="30"/>
  <c r="A65" i="30"/>
  <c r="E65" i="30"/>
  <c r="A66" i="30"/>
  <c r="E66" i="30"/>
  <c r="A67" i="30"/>
  <c r="E67" i="30"/>
  <c r="A68" i="30"/>
  <c r="E68" i="30"/>
  <c r="A69" i="30"/>
  <c r="E69" i="30"/>
  <c r="A70" i="30"/>
  <c r="E70" i="30"/>
  <c r="A71" i="30"/>
  <c r="E71" i="30"/>
  <c r="A72" i="30"/>
  <c r="E72" i="30"/>
  <c r="A73" i="30"/>
  <c r="E73" i="30"/>
  <c r="A74" i="30"/>
  <c r="E74" i="30"/>
  <c r="A75" i="30"/>
  <c r="E75" i="30"/>
  <c r="A76" i="30"/>
  <c r="E76" i="30"/>
  <c r="A77" i="30"/>
  <c r="E77" i="30"/>
  <c r="A78" i="30"/>
  <c r="E78" i="30"/>
  <c r="A79" i="30"/>
  <c r="E79" i="30"/>
  <c r="A80" i="30"/>
  <c r="E80" i="30"/>
  <c r="A81" i="30"/>
  <c r="E81" i="30"/>
  <c r="A82" i="30"/>
  <c r="E82" i="30"/>
  <c r="A83" i="30"/>
  <c r="E83" i="30"/>
  <c r="A84" i="30"/>
  <c r="E84" i="30"/>
  <c r="A85" i="30"/>
  <c r="E85" i="30"/>
  <c r="A86" i="30"/>
  <c r="E86" i="30"/>
  <c r="A87" i="30"/>
  <c r="E87" i="30"/>
  <c r="A88" i="30"/>
  <c r="E88" i="30"/>
  <c r="A89" i="30"/>
  <c r="E89" i="30"/>
  <c r="A90" i="30"/>
  <c r="E90" i="30"/>
  <c r="A91" i="30"/>
  <c r="E91" i="30"/>
  <c r="A92" i="30"/>
  <c r="E92" i="30"/>
  <c r="A93" i="30"/>
  <c r="E93" i="30"/>
  <c r="A94" i="30"/>
  <c r="E94" i="30"/>
  <c r="A95" i="30"/>
  <c r="E95" i="30"/>
  <c r="A96" i="30"/>
  <c r="E96" i="30"/>
  <c r="A97" i="30"/>
  <c r="E97" i="30"/>
  <c r="A98" i="30"/>
  <c r="E98" i="30"/>
  <c r="A99" i="30"/>
  <c r="E99" i="30"/>
  <c r="A100" i="30"/>
  <c r="E100" i="30"/>
  <c r="A101" i="30"/>
  <c r="E101" i="30"/>
  <c r="A102" i="30"/>
  <c r="E102" i="30"/>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C102"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C71" i="32"/>
  <c r="C72" i="32"/>
  <c r="C73" i="32"/>
  <c r="C74" i="32"/>
  <c r="C75" i="32"/>
  <c r="C76" i="32"/>
  <c r="C77" i="32"/>
  <c r="C78" i="32"/>
  <c r="C79" i="32"/>
  <c r="C80" i="32"/>
  <c r="C81" i="32"/>
  <c r="C82" i="32"/>
  <c r="C83" i="32"/>
  <c r="C84" i="32"/>
  <c r="C85" i="32"/>
  <c r="C86" i="32"/>
  <c r="C87" i="32"/>
  <c r="C88" i="32"/>
  <c r="C89" i="32"/>
  <c r="C90" i="32"/>
  <c r="C91" i="32"/>
  <c r="C92" i="32"/>
  <c r="C93" i="32"/>
  <c r="C94" i="32"/>
  <c r="C95" i="32"/>
  <c r="C96" i="32"/>
  <c r="C97" i="32"/>
  <c r="C98" i="32"/>
  <c r="C99" i="32"/>
  <c r="C100" i="32"/>
  <c r="C101"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E84" i="32"/>
  <c r="A85" i="32"/>
  <c r="E85" i="32"/>
  <c r="A86" i="32"/>
  <c r="E86" i="32"/>
  <c r="A87" i="32"/>
  <c r="E87" i="32"/>
  <c r="A88" i="32"/>
  <c r="E88" i="32"/>
  <c r="A89" i="32"/>
  <c r="E89" i="32"/>
  <c r="A90" i="32"/>
  <c r="E90" i="32"/>
  <c r="A91" i="32"/>
  <c r="E91" i="32"/>
  <c r="A92" i="32"/>
  <c r="E92" i="32"/>
  <c r="A93" i="32"/>
  <c r="E93" i="32"/>
  <c r="A94" i="32"/>
  <c r="E94" i="32"/>
  <c r="A95" i="32"/>
  <c r="E95" i="32"/>
  <c r="A96" i="32"/>
  <c r="E96" i="32"/>
  <c r="A97" i="32"/>
  <c r="E97" i="32"/>
  <c r="A98" i="32"/>
  <c r="E98" i="32"/>
  <c r="A99" i="32"/>
  <c r="E99" i="32"/>
  <c r="A100" i="32"/>
  <c r="E100" i="32"/>
  <c r="A101" i="32"/>
  <c r="E101" i="32"/>
  <c r="A102" i="32"/>
  <c r="E102" i="32"/>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A9" i="34"/>
  <c r="E9" i="34"/>
  <c r="A10" i="34"/>
  <c r="E10" i="34"/>
  <c r="A11" i="34"/>
  <c r="E11" i="34"/>
  <c r="A12" i="34"/>
  <c r="E12" i="34"/>
  <c r="A13" i="34"/>
  <c r="E13" i="34"/>
  <c r="A14" i="34"/>
  <c r="E14" i="34"/>
  <c r="A15" i="34"/>
  <c r="E15" i="34"/>
  <c r="A16" i="34"/>
  <c r="E16" i="34"/>
  <c r="A17" i="34"/>
  <c r="E17" i="34"/>
  <c r="A18" i="34"/>
  <c r="E18" i="34"/>
  <c r="A19" i="34"/>
  <c r="E19" i="34"/>
  <c r="A20" i="34"/>
  <c r="E20" i="34"/>
  <c r="A21" i="34"/>
  <c r="E21" i="34"/>
  <c r="A22" i="34"/>
  <c r="E22" i="34"/>
  <c r="A23" i="34"/>
  <c r="E23" i="34"/>
  <c r="A24" i="34"/>
  <c r="E24" i="34"/>
  <c r="A25" i="34"/>
  <c r="E25" i="34"/>
  <c r="A26" i="34"/>
  <c r="E26" i="34"/>
  <c r="A27" i="34"/>
  <c r="E27" i="34"/>
  <c r="A28" i="34"/>
  <c r="E28" i="34"/>
  <c r="A29" i="34"/>
  <c r="E29" i="34"/>
  <c r="A30" i="34"/>
  <c r="E30" i="34"/>
  <c r="A31" i="34"/>
  <c r="E31" i="34"/>
  <c r="A32" i="34"/>
  <c r="E32" i="34"/>
  <c r="A33" i="34"/>
  <c r="E33" i="34"/>
  <c r="A34" i="34"/>
  <c r="E34" i="34"/>
  <c r="A35" i="34"/>
  <c r="E35" i="34"/>
  <c r="A36" i="34"/>
  <c r="E36" i="34"/>
  <c r="A37" i="34"/>
  <c r="E37" i="34"/>
  <c r="A38" i="34"/>
  <c r="E38" i="34"/>
  <c r="A39" i="34"/>
  <c r="E39" i="34"/>
  <c r="A40" i="34"/>
  <c r="E40" i="34"/>
  <c r="A41" i="34"/>
  <c r="E41" i="34"/>
  <c r="A42" i="34"/>
  <c r="E42" i="34"/>
  <c r="A43" i="34"/>
  <c r="E43" i="34"/>
  <c r="A44" i="34"/>
  <c r="E44" i="34"/>
  <c r="A45" i="34"/>
  <c r="E45" i="34"/>
  <c r="A46" i="34"/>
  <c r="E46" i="34"/>
  <c r="A47" i="34"/>
  <c r="E47" i="34"/>
  <c r="A48" i="34"/>
  <c r="E48" i="34"/>
  <c r="A49" i="34"/>
  <c r="E49" i="34"/>
  <c r="A50" i="34"/>
  <c r="E50" i="34"/>
  <c r="A51" i="34"/>
  <c r="E51" i="34"/>
  <c r="A52" i="34"/>
  <c r="E52" i="34"/>
  <c r="A53" i="34"/>
  <c r="E53" i="34"/>
  <c r="A54" i="34"/>
  <c r="E54" i="34"/>
  <c r="A55" i="34"/>
  <c r="E55" i="34"/>
  <c r="A56" i="34"/>
  <c r="E56" i="34"/>
  <c r="A57" i="34"/>
  <c r="E57" i="34"/>
  <c r="A58" i="34"/>
  <c r="E58" i="34"/>
  <c r="A59" i="34"/>
  <c r="E59" i="34"/>
  <c r="A60" i="34"/>
  <c r="E60" i="34"/>
  <c r="A61" i="34"/>
  <c r="E61" i="34"/>
  <c r="A62" i="34"/>
  <c r="E62" i="34"/>
  <c r="A63" i="34"/>
  <c r="E63" i="34"/>
  <c r="A64" i="34"/>
  <c r="E64" i="34"/>
  <c r="A65" i="34"/>
  <c r="E65" i="34"/>
  <c r="A66" i="34"/>
  <c r="E66" i="34"/>
  <c r="A67" i="34"/>
  <c r="E67" i="34"/>
  <c r="A68" i="34"/>
  <c r="E68" i="34"/>
  <c r="A69" i="34"/>
  <c r="E69" i="34"/>
  <c r="A70" i="34"/>
  <c r="E70" i="34"/>
  <c r="A71" i="34"/>
  <c r="E71" i="34"/>
  <c r="A72" i="34"/>
  <c r="E72" i="34"/>
  <c r="A73" i="34"/>
  <c r="E73" i="34"/>
  <c r="A74" i="34"/>
  <c r="E74" i="34"/>
  <c r="A75" i="34"/>
  <c r="E75" i="34"/>
  <c r="A76" i="34"/>
  <c r="E76" i="34"/>
  <c r="A77" i="34"/>
  <c r="E77" i="34"/>
  <c r="A78" i="34"/>
  <c r="E78" i="34"/>
  <c r="A79" i="34"/>
  <c r="E79" i="34"/>
  <c r="A80" i="34"/>
  <c r="E80" i="34"/>
  <c r="A81" i="34"/>
  <c r="E81" i="34"/>
  <c r="A82" i="34"/>
  <c r="E82" i="34"/>
  <c r="A83" i="34"/>
  <c r="E83" i="34"/>
  <c r="A84" i="34"/>
  <c r="E84" i="34"/>
  <c r="A85" i="34"/>
  <c r="E85" i="34"/>
  <c r="A86" i="34"/>
  <c r="E86" i="34"/>
  <c r="A87" i="34"/>
  <c r="E87" i="34"/>
  <c r="A88" i="34"/>
  <c r="E88" i="34"/>
  <c r="A89" i="34"/>
  <c r="E89" i="34"/>
  <c r="A90" i="34"/>
  <c r="E90" i="34"/>
  <c r="A91" i="34"/>
  <c r="E91" i="34"/>
  <c r="A92" i="34"/>
  <c r="E92" i="34"/>
  <c r="A93" i="34"/>
  <c r="E93" i="34"/>
  <c r="A94" i="34"/>
  <c r="E94" i="34"/>
  <c r="A95" i="34"/>
  <c r="E95" i="34"/>
  <c r="A96" i="34"/>
  <c r="E96" i="34"/>
  <c r="A97" i="34"/>
  <c r="E97" i="34"/>
  <c r="A98" i="34"/>
  <c r="E98" i="34"/>
  <c r="A99" i="34"/>
  <c r="E99" i="34"/>
  <c r="A100" i="34"/>
  <c r="E100" i="34"/>
  <c r="A101" i="34"/>
  <c r="E101" i="34"/>
  <c r="A102" i="34"/>
  <c r="E102" i="34"/>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82" i="26"/>
  <c r="C83" i="26"/>
  <c r="C84" i="26"/>
  <c r="C85" i="26"/>
  <c r="C86" i="26"/>
  <c r="C87" i="26"/>
  <c r="C88" i="26"/>
  <c r="C89" i="26"/>
  <c r="C90" i="26"/>
  <c r="C91" i="26"/>
  <c r="C92" i="26"/>
  <c r="C93" i="26"/>
  <c r="C94" i="26"/>
  <c r="C95" i="26"/>
  <c r="C96" i="26"/>
  <c r="C97" i="26"/>
  <c r="C98" i="26"/>
  <c r="C99" i="26"/>
  <c r="C100" i="26"/>
  <c r="C101" i="26"/>
  <c r="C102"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A8" i="26"/>
  <c r="E8" i="26"/>
  <c r="A9" i="26"/>
  <c r="E9" i="26"/>
  <c r="A10" i="26"/>
  <c r="E10" i="26"/>
  <c r="A11" i="26"/>
  <c r="E11" i="26"/>
  <c r="A12" i="26"/>
  <c r="E12" i="26"/>
  <c r="A13" i="26"/>
  <c r="E13" i="26"/>
  <c r="A14" i="26"/>
  <c r="E14" i="26"/>
  <c r="A15" i="26"/>
  <c r="E15" i="26"/>
  <c r="A16" i="26"/>
  <c r="E16" i="26"/>
  <c r="A17" i="26"/>
  <c r="E17" i="26"/>
  <c r="A18" i="26"/>
  <c r="E18" i="26"/>
  <c r="A19" i="26"/>
  <c r="E19" i="26"/>
  <c r="A20" i="26"/>
  <c r="E20" i="26"/>
  <c r="A21" i="26"/>
  <c r="E21" i="26"/>
  <c r="A22" i="26"/>
  <c r="E22" i="26"/>
  <c r="A23" i="26"/>
  <c r="E23" i="26"/>
  <c r="A24" i="26"/>
  <c r="E24" i="26"/>
  <c r="A25" i="26"/>
  <c r="E25" i="26"/>
  <c r="A26" i="26"/>
  <c r="E26" i="26"/>
  <c r="A27" i="26"/>
  <c r="E27" i="26"/>
  <c r="A28" i="26"/>
  <c r="E28" i="26"/>
  <c r="A29" i="26"/>
  <c r="E29" i="26"/>
  <c r="A30" i="26"/>
  <c r="E30" i="26"/>
  <c r="A31" i="26"/>
  <c r="E31" i="26"/>
  <c r="A32" i="26"/>
  <c r="E32" i="26"/>
  <c r="A33" i="26"/>
  <c r="E33" i="26"/>
  <c r="A34" i="26"/>
  <c r="E34" i="26"/>
  <c r="A35" i="26"/>
  <c r="E35" i="26"/>
  <c r="A36" i="26"/>
  <c r="E36" i="26"/>
  <c r="A37" i="26"/>
  <c r="E37" i="26"/>
  <c r="A38" i="26"/>
  <c r="E38" i="26"/>
  <c r="A39" i="26"/>
  <c r="E39" i="26"/>
  <c r="A40" i="26"/>
  <c r="E40" i="26"/>
  <c r="A41" i="26"/>
  <c r="E41" i="26"/>
  <c r="A42" i="26"/>
  <c r="E42" i="26"/>
  <c r="A43" i="26"/>
  <c r="E43" i="26"/>
  <c r="A44" i="26"/>
  <c r="E44" i="26"/>
  <c r="A45" i="26"/>
  <c r="E45" i="26"/>
  <c r="A46" i="26"/>
  <c r="E46" i="26"/>
  <c r="A47" i="26"/>
  <c r="E47" i="26"/>
  <c r="A48" i="26"/>
  <c r="E48" i="26"/>
  <c r="A49" i="26"/>
  <c r="E49" i="26"/>
  <c r="A50" i="26"/>
  <c r="E50" i="26"/>
  <c r="A51" i="26"/>
  <c r="E51" i="26"/>
  <c r="A52" i="26"/>
  <c r="E52" i="26"/>
  <c r="A53" i="26"/>
  <c r="E53" i="26"/>
  <c r="A54" i="26"/>
  <c r="E54" i="26"/>
  <c r="A55" i="26"/>
  <c r="E55" i="26"/>
  <c r="A56" i="26"/>
  <c r="E56" i="26"/>
  <c r="A57" i="26"/>
  <c r="E57" i="26"/>
  <c r="A58" i="26"/>
  <c r="E58" i="26"/>
  <c r="A59" i="26"/>
  <c r="E59" i="26"/>
  <c r="A60" i="26"/>
  <c r="E60" i="26"/>
  <c r="A61" i="26"/>
  <c r="E61" i="26"/>
  <c r="A62" i="26"/>
  <c r="E62" i="26"/>
  <c r="A63" i="26"/>
  <c r="E63" i="26"/>
  <c r="A64" i="26"/>
  <c r="E64" i="26"/>
  <c r="A65" i="26"/>
  <c r="E65" i="26"/>
  <c r="A66" i="26"/>
  <c r="E66" i="26"/>
  <c r="A67" i="26"/>
  <c r="E67" i="26"/>
  <c r="A68" i="26"/>
  <c r="E68" i="26"/>
  <c r="A69" i="26"/>
  <c r="E69" i="26"/>
  <c r="A70" i="26"/>
  <c r="E70" i="26"/>
  <c r="A71" i="26"/>
  <c r="E71" i="26"/>
  <c r="A72" i="26"/>
  <c r="E72" i="26"/>
  <c r="A73" i="26"/>
  <c r="E73" i="26"/>
  <c r="A74" i="26"/>
  <c r="E74" i="26"/>
  <c r="A75" i="26"/>
  <c r="E75" i="26"/>
  <c r="A76" i="26"/>
  <c r="E76" i="26"/>
  <c r="A77" i="26"/>
  <c r="E77" i="26"/>
  <c r="A78" i="26"/>
  <c r="E78" i="26"/>
  <c r="A79" i="26"/>
  <c r="E79" i="26"/>
  <c r="A80" i="26"/>
  <c r="E80" i="26"/>
  <c r="A81" i="26"/>
  <c r="E81" i="26"/>
  <c r="A82" i="26"/>
  <c r="E82" i="26"/>
  <c r="A83" i="26"/>
  <c r="E83" i="26"/>
  <c r="A84" i="26"/>
  <c r="E84" i="26"/>
  <c r="A85" i="26"/>
  <c r="E85" i="26"/>
  <c r="A86" i="26"/>
  <c r="E86" i="26"/>
  <c r="A87" i="26"/>
  <c r="E87" i="26"/>
  <c r="A88" i="26"/>
  <c r="E88" i="26"/>
  <c r="A89" i="26"/>
  <c r="E89" i="26"/>
  <c r="A90" i="26"/>
  <c r="E90" i="26"/>
  <c r="A91" i="26"/>
  <c r="E91" i="26"/>
  <c r="A92" i="26"/>
  <c r="E92" i="26"/>
  <c r="A93" i="26"/>
  <c r="E93" i="26"/>
  <c r="A94" i="26"/>
  <c r="E94" i="26"/>
  <c r="A95" i="26"/>
  <c r="E95" i="26"/>
  <c r="A96" i="26"/>
  <c r="E96" i="26"/>
  <c r="A97" i="26"/>
  <c r="E97" i="26"/>
  <c r="A98" i="26"/>
  <c r="E98" i="26"/>
  <c r="A99" i="26"/>
  <c r="E99" i="26"/>
  <c r="A100" i="26"/>
  <c r="E100" i="26"/>
  <c r="A101" i="26"/>
  <c r="E101" i="26"/>
  <c r="A102" i="26"/>
  <c r="E102" i="26"/>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5" i="24"/>
  <c r="C86" i="24"/>
  <c r="C87" i="24"/>
  <c r="C88" i="24"/>
  <c r="C89" i="24"/>
  <c r="C90" i="24"/>
  <c r="C91" i="24"/>
  <c r="C92" i="24"/>
  <c r="C93" i="24"/>
  <c r="C94" i="24"/>
  <c r="C95" i="24"/>
  <c r="C96" i="24"/>
  <c r="C97" i="24"/>
  <c r="C98" i="24"/>
  <c r="C99" i="24"/>
  <c r="C100" i="24"/>
  <c r="C101" i="24"/>
  <c r="C102"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E80" i="24"/>
  <c r="A81" i="24"/>
  <c r="E81" i="24"/>
  <c r="A82" i="24"/>
  <c r="E82" i="24"/>
  <c r="A83" i="24"/>
  <c r="E83" i="24"/>
  <c r="A84" i="24"/>
  <c r="E84" i="24"/>
  <c r="A85" i="24"/>
  <c r="E85" i="24"/>
  <c r="A86" i="24"/>
  <c r="E86" i="24"/>
  <c r="A87" i="24"/>
  <c r="E87" i="24"/>
  <c r="A88" i="24"/>
  <c r="E88" i="24"/>
  <c r="A89" i="24"/>
  <c r="E89" i="24"/>
  <c r="A90" i="24"/>
  <c r="E90" i="24"/>
  <c r="A91" i="24"/>
  <c r="E91" i="24"/>
  <c r="A92" i="24"/>
  <c r="E92" i="24"/>
  <c r="A93" i="24"/>
  <c r="E93" i="24"/>
  <c r="A94" i="24"/>
  <c r="E94" i="24"/>
  <c r="A95" i="24"/>
  <c r="E95" i="24"/>
  <c r="A96" i="24"/>
  <c r="E96" i="24"/>
  <c r="A97" i="24"/>
  <c r="E97" i="24"/>
  <c r="A98" i="24"/>
  <c r="E98" i="24"/>
  <c r="A99" i="24"/>
  <c r="E99" i="24"/>
  <c r="A100" i="24"/>
  <c r="E100" i="24"/>
  <c r="A101" i="24"/>
  <c r="E101" i="24"/>
  <c r="A102" i="24"/>
  <c r="E102" i="24"/>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A7" i="27"/>
  <c r="A8" i="27"/>
  <c r="E8" i="27"/>
  <c r="A9" i="27"/>
  <c r="E9" i="27"/>
  <c r="A10" i="27"/>
  <c r="E10" i="27"/>
  <c r="A11" i="27"/>
  <c r="E11" i="27"/>
  <c r="A12" i="27"/>
  <c r="E12" i="27"/>
  <c r="A13" i="27"/>
  <c r="E13" i="27"/>
  <c r="A14" i="27"/>
  <c r="E14" i="27"/>
  <c r="A15" i="27"/>
  <c r="E15" i="27"/>
  <c r="A16" i="27"/>
  <c r="E16" i="27"/>
  <c r="A17" i="27"/>
  <c r="E17" i="27"/>
  <c r="A18" i="27"/>
  <c r="E18" i="27"/>
  <c r="A19" i="27"/>
  <c r="E19" i="27"/>
  <c r="A20" i="27"/>
  <c r="E20" i="27"/>
  <c r="A21" i="27"/>
  <c r="E21" i="27"/>
  <c r="A22" i="27"/>
  <c r="E22" i="27"/>
  <c r="A23" i="27"/>
  <c r="E23" i="27"/>
  <c r="A24" i="27"/>
  <c r="E24" i="27"/>
  <c r="A25" i="27"/>
  <c r="E25" i="27"/>
  <c r="A26" i="27"/>
  <c r="E26" i="27"/>
  <c r="A27" i="27"/>
  <c r="E27" i="27"/>
  <c r="A28" i="27"/>
  <c r="E28" i="27"/>
  <c r="A29" i="27"/>
  <c r="E29" i="27"/>
  <c r="A30" i="27"/>
  <c r="E30" i="27"/>
  <c r="A31" i="27"/>
  <c r="E31" i="27"/>
  <c r="A32" i="27"/>
  <c r="E32" i="27"/>
  <c r="A33" i="27"/>
  <c r="E33" i="27"/>
  <c r="A34" i="27"/>
  <c r="E34" i="27"/>
  <c r="A35" i="27"/>
  <c r="E35" i="27"/>
  <c r="A36" i="27"/>
  <c r="E36" i="27"/>
  <c r="A37" i="27"/>
  <c r="E37" i="27"/>
  <c r="A38" i="27"/>
  <c r="E38" i="27"/>
  <c r="A39" i="27"/>
  <c r="E39" i="27"/>
  <c r="A40" i="27"/>
  <c r="E40" i="27"/>
  <c r="A41" i="27"/>
  <c r="E41" i="27"/>
  <c r="A42" i="27"/>
  <c r="E42" i="27"/>
  <c r="A43" i="27"/>
  <c r="E43" i="27"/>
  <c r="A44" i="27"/>
  <c r="E44" i="27"/>
  <c r="A45" i="27"/>
  <c r="E45" i="27"/>
  <c r="A46" i="27"/>
  <c r="E46" i="27"/>
  <c r="A47" i="27"/>
  <c r="A48" i="27"/>
  <c r="E48" i="27"/>
  <c r="A49" i="27"/>
  <c r="E49" i="27"/>
  <c r="A50" i="27"/>
  <c r="E50" i="27"/>
  <c r="A51" i="27"/>
  <c r="E51" i="27"/>
  <c r="A52" i="27"/>
  <c r="E52" i="27"/>
  <c r="A53" i="27"/>
  <c r="E53" i="27"/>
  <c r="A54" i="27"/>
  <c r="E54" i="27"/>
  <c r="A55" i="27"/>
  <c r="E55" i="27"/>
  <c r="A56" i="27"/>
  <c r="E56" i="27"/>
  <c r="A57" i="27"/>
  <c r="E57" i="27"/>
  <c r="A58" i="27"/>
  <c r="E58" i="27"/>
  <c r="A59" i="27"/>
  <c r="E59" i="27"/>
  <c r="A60" i="27"/>
  <c r="E60" i="27"/>
  <c r="A61" i="27"/>
  <c r="E61" i="27"/>
  <c r="A62" i="27"/>
  <c r="E62" i="27"/>
  <c r="A63" i="27"/>
  <c r="E63" i="27"/>
  <c r="A64" i="27"/>
  <c r="E64" i="27"/>
  <c r="A65" i="27"/>
  <c r="E65" i="27"/>
  <c r="A66" i="27"/>
  <c r="E66" i="27"/>
  <c r="A67" i="27"/>
  <c r="E67" i="27"/>
  <c r="A68" i="27"/>
  <c r="E68" i="27"/>
  <c r="A69" i="27"/>
  <c r="E69" i="27"/>
  <c r="A70" i="27"/>
  <c r="E70" i="27"/>
  <c r="A71" i="27"/>
  <c r="E71" i="27"/>
  <c r="A72" i="27"/>
  <c r="E72" i="27"/>
  <c r="A73" i="27"/>
  <c r="E73" i="27"/>
  <c r="A74" i="27"/>
  <c r="E74" i="27"/>
  <c r="A75" i="27"/>
  <c r="E75" i="27"/>
  <c r="A76" i="27"/>
  <c r="E76" i="27"/>
  <c r="A77" i="27"/>
  <c r="E77" i="27"/>
  <c r="A78" i="27"/>
  <c r="E78" i="27"/>
  <c r="A79" i="27"/>
  <c r="E79" i="27"/>
  <c r="A80" i="27"/>
  <c r="E80" i="27"/>
  <c r="A81" i="27"/>
  <c r="E81" i="27"/>
  <c r="A82" i="27"/>
  <c r="E82" i="27"/>
  <c r="A83" i="27"/>
  <c r="E83" i="27"/>
  <c r="A84" i="27"/>
  <c r="E84" i="27"/>
  <c r="A85" i="27"/>
  <c r="E85" i="27"/>
  <c r="A86" i="27"/>
  <c r="E86" i="27"/>
  <c r="A87" i="27"/>
  <c r="E87" i="27"/>
  <c r="A88" i="27"/>
  <c r="E88" i="27"/>
  <c r="A89" i="27"/>
  <c r="E89" i="27"/>
  <c r="A90" i="27"/>
  <c r="E90" i="27"/>
  <c r="A91" i="27"/>
  <c r="E91" i="27"/>
  <c r="A92" i="27"/>
  <c r="E92" i="27"/>
  <c r="A93" i="27"/>
  <c r="E93" i="27"/>
  <c r="A94" i="27"/>
  <c r="E94" i="27"/>
  <c r="A95" i="27"/>
  <c r="E95" i="27"/>
  <c r="A96" i="27"/>
  <c r="E96" i="27"/>
  <c r="A97" i="27"/>
  <c r="E97" i="27"/>
  <c r="A98" i="27"/>
  <c r="E98" i="27"/>
  <c r="A99" i="27"/>
  <c r="E99" i="27"/>
  <c r="A100" i="27"/>
  <c r="E100" i="27"/>
  <c r="A101" i="27"/>
  <c r="E101" i="27"/>
  <c r="A102" i="27"/>
  <c r="E102" i="27"/>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A7" i="3"/>
  <c r="E7" i="3"/>
  <c r="A8" i="3"/>
  <c r="E8" i="3"/>
  <c r="A9" i="3"/>
  <c r="E9" i="3"/>
  <c r="A10" i="3"/>
  <c r="E10" i="3"/>
  <c r="A11" i="3"/>
  <c r="E11" i="3"/>
  <c r="A12" i="3"/>
  <c r="E12" i="3"/>
  <c r="A13" i="3"/>
  <c r="E13" i="3"/>
  <c r="A14" i="3"/>
  <c r="E14" i="3"/>
  <c r="A15" i="3"/>
  <c r="E15" i="3"/>
  <c r="A16" i="3"/>
  <c r="E16" i="3"/>
  <c r="A17" i="3"/>
  <c r="E17" i="3"/>
  <c r="A18" i="3"/>
  <c r="E18" i="3"/>
  <c r="A19" i="3"/>
  <c r="E19" i="3"/>
  <c r="A20" i="3"/>
  <c r="E20" i="3"/>
  <c r="A21" i="3"/>
  <c r="E21" i="3"/>
  <c r="A22" i="3"/>
  <c r="E22" i="3"/>
  <c r="A23" i="3"/>
  <c r="E23" i="3"/>
  <c r="A24" i="3"/>
  <c r="E24" i="3"/>
  <c r="A25" i="3"/>
  <c r="E25" i="3"/>
  <c r="A26" i="3"/>
  <c r="E26" i="3"/>
  <c r="A27" i="3"/>
  <c r="E27" i="3"/>
  <c r="A28" i="3"/>
  <c r="E28" i="3"/>
  <c r="A29" i="3"/>
  <c r="E29" i="3"/>
  <c r="A30" i="3"/>
  <c r="E30" i="3"/>
  <c r="A31" i="3"/>
  <c r="E31" i="3"/>
  <c r="A32" i="3"/>
  <c r="E32" i="3"/>
  <c r="A33" i="3"/>
  <c r="E33" i="3"/>
  <c r="A34" i="3"/>
  <c r="E34" i="3"/>
  <c r="A35" i="3"/>
  <c r="E35" i="3"/>
  <c r="A36" i="3"/>
  <c r="E36" i="3"/>
  <c r="A37" i="3"/>
  <c r="E37" i="3"/>
  <c r="A38" i="3"/>
  <c r="E38" i="3"/>
  <c r="A39" i="3"/>
  <c r="E39" i="3"/>
  <c r="A40" i="3"/>
  <c r="E40" i="3"/>
  <c r="A41" i="3"/>
  <c r="E41" i="3"/>
  <c r="A42" i="3"/>
  <c r="E42" i="3"/>
  <c r="A43" i="3"/>
  <c r="E43" i="3"/>
  <c r="A44" i="3"/>
  <c r="E44" i="3"/>
  <c r="A45" i="3"/>
  <c r="E45" i="3"/>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62" i="3"/>
  <c r="E62" i="3"/>
  <c r="A63" i="3"/>
  <c r="E63" i="3"/>
  <c r="A64" i="3"/>
  <c r="E64" i="3"/>
  <c r="A65" i="3"/>
  <c r="E65" i="3"/>
  <c r="A66" i="3"/>
  <c r="E66" i="3"/>
  <c r="A67" i="3"/>
  <c r="E67" i="3"/>
  <c r="A68" i="3"/>
  <c r="E68" i="3"/>
  <c r="A69" i="3"/>
  <c r="E69" i="3"/>
  <c r="A70" i="3"/>
  <c r="E70" i="3"/>
  <c r="A71" i="3"/>
  <c r="E71" i="3"/>
  <c r="A72" i="3"/>
  <c r="E72" i="3"/>
  <c r="A73" i="3"/>
  <c r="E73" i="3"/>
  <c r="A74" i="3"/>
  <c r="E74" i="3"/>
  <c r="A75" i="3"/>
  <c r="E75" i="3"/>
  <c r="A76" i="3"/>
  <c r="E76" i="3"/>
  <c r="A77" i="3"/>
  <c r="E77" i="3"/>
  <c r="A78" i="3"/>
  <c r="E78" i="3"/>
  <c r="A79" i="3"/>
  <c r="E79" i="3"/>
  <c r="A80" i="3"/>
  <c r="E80" i="3"/>
  <c r="A81" i="3"/>
  <c r="E81" i="3"/>
  <c r="A82" i="3"/>
  <c r="E82" i="3"/>
  <c r="A83" i="3"/>
  <c r="E83" i="3"/>
  <c r="A84" i="3"/>
  <c r="E84" i="3"/>
  <c r="A85" i="3"/>
  <c r="E85" i="3"/>
  <c r="A86" i="3"/>
  <c r="E86" i="3"/>
  <c r="A87" i="3"/>
  <c r="E87" i="3"/>
  <c r="A88" i="3"/>
  <c r="E88" i="3"/>
  <c r="A89" i="3"/>
  <c r="E89" i="3"/>
  <c r="A90" i="3"/>
  <c r="E90" i="3"/>
  <c r="A91" i="3"/>
  <c r="E91" i="3"/>
  <c r="A92" i="3"/>
  <c r="E92" i="3"/>
  <c r="A93" i="3"/>
  <c r="E93" i="3"/>
  <c r="A94" i="3"/>
  <c r="E94" i="3"/>
  <c r="A95" i="3"/>
  <c r="E95" i="3"/>
  <c r="A96" i="3"/>
  <c r="E96" i="3"/>
  <c r="A97" i="3"/>
  <c r="E97" i="3"/>
  <c r="A98" i="3"/>
  <c r="E98" i="3"/>
  <c r="A99" i="3"/>
  <c r="E99" i="3"/>
  <c r="A100" i="3"/>
  <c r="E100" i="3"/>
  <c r="A101" i="3"/>
  <c r="E101" i="3"/>
  <c r="A102" i="3"/>
  <c r="E102" i="3"/>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D6" i="19"/>
  <c r="C6" i="19"/>
  <c r="B6" i="19"/>
  <c r="A6" i="19"/>
  <c r="C4" i="1"/>
  <c r="B4" i="1"/>
  <c r="A4" i="1"/>
  <c r="C6" i="3"/>
  <c r="B6" i="3"/>
  <c r="A6" i="3"/>
  <c r="E6" i="3"/>
  <c r="B8" i="2"/>
  <c r="A8" i="2"/>
  <c r="C6" i="27"/>
  <c r="B6" i="27"/>
  <c r="A6" i="27"/>
  <c r="E6" i="27"/>
  <c r="C9" i="24"/>
  <c r="B9" i="24"/>
  <c r="A9" i="24"/>
  <c r="C7" i="26"/>
  <c r="B7" i="26"/>
  <c r="A7" i="26"/>
  <c r="E7" i="26"/>
  <c r="C8" i="34"/>
  <c r="B8" i="34"/>
  <c r="A8" i="34"/>
  <c r="E8" i="34"/>
  <c r="C6" i="33"/>
  <c r="B6" i="33"/>
  <c r="A6" i="33"/>
  <c r="C7" i="32"/>
  <c r="B7" i="32"/>
  <c r="A7" i="32"/>
  <c r="C7" i="31"/>
  <c r="B7" i="31"/>
  <c r="A7" i="31"/>
  <c r="C6" i="30"/>
  <c r="B6" i="30"/>
  <c r="A6" i="30"/>
  <c r="E6" i="30"/>
  <c r="C9" i="6"/>
  <c r="B9" i="6"/>
  <c r="A9" i="6"/>
  <c r="E9" i="6"/>
  <c r="C6" i="29"/>
  <c r="B6" i="29"/>
  <c r="A6" i="29"/>
  <c r="E6" i="29"/>
  <c r="C8" i="18"/>
  <c r="B8" i="18"/>
  <c r="A8" i="18"/>
  <c r="C9" i="28"/>
  <c r="B9" i="28"/>
  <c r="A9" i="28"/>
  <c r="E9" i="28"/>
  <c r="C7" i="21"/>
  <c r="B7" i="21"/>
  <c r="A7" i="21"/>
  <c r="E7" i="21"/>
  <c r="C9" i="5"/>
  <c r="B9" i="5"/>
  <c r="A9" i="5"/>
  <c r="B10" i="25"/>
  <c r="C10" i="25"/>
  <c r="D10" i="25"/>
  <c r="A10" i="25"/>
  <c r="B6" i="37"/>
  <c r="C6" i="37"/>
  <c r="D6" i="37"/>
  <c r="E6" i="37"/>
  <c r="F6" i="37"/>
  <c r="G6" i="37"/>
  <c r="H6" i="37"/>
  <c r="I6" i="37"/>
  <c r="J6" i="37"/>
  <c r="K6" i="37"/>
  <c r="L6" i="37"/>
  <c r="M6" i="37"/>
  <c r="N6" i="37"/>
  <c r="O6" i="37"/>
  <c r="P6" i="37"/>
  <c r="Q6" i="37"/>
  <c r="R6" i="37"/>
  <c r="S6" i="37"/>
  <c r="T6" i="37"/>
  <c r="U6" i="37"/>
  <c r="V6" i="37"/>
  <c r="W6" i="37"/>
  <c r="X6" i="37"/>
  <c r="Y6" i="37"/>
  <c r="Z6" i="37"/>
  <c r="AA6" i="37"/>
  <c r="AB6" i="37"/>
  <c r="AC6" i="37"/>
  <c r="AD6" i="37"/>
  <c r="AE6" i="37"/>
  <c r="AF6" i="37"/>
  <c r="AG6" i="37"/>
  <c r="AH6" i="37"/>
  <c r="AI6" i="37"/>
  <c r="AJ6" i="37"/>
  <c r="AK6" i="37"/>
  <c r="AL6" i="37"/>
  <c r="AM6" i="37"/>
  <c r="AN6" i="37"/>
  <c r="AO6" i="37"/>
  <c r="AP6" i="37"/>
  <c r="AQ6" i="37"/>
  <c r="AR6" i="37"/>
  <c r="AS6" i="37"/>
  <c r="AT6" i="37"/>
  <c r="AU6" i="37"/>
  <c r="AV6" i="37"/>
  <c r="AW6" i="37"/>
  <c r="AX6" i="37"/>
  <c r="AY6" i="37"/>
  <c r="AZ6" i="37"/>
  <c r="BA6" i="37"/>
  <c r="BB6" i="37"/>
  <c r="BC6" i="37"/>
  <c r="BD6" i="37"/>
  <c r="BE6" i="37"/>
  <c r="BF6" i="37"/>
  <c r="BG6" i="37"/>
  <c r="BH6" i="37"/>
  <c r="BI6" i="37"/>
  <c r="BJ6" i="37"/>
  <c r="BK6" i="37"/>
  <c r="BL6" i="37"/>
  <c r="BM6" i="37"/>
  <c r="BN6" i="37"/>
  <c r="BO6" i="37"/>
  <c r="BP6" i="37"/>
  <c r="BQ6" i="37"/>
  <c r="BR6" i="37"/>
  <c r="BS6" i="37"/>
  <c r="BT6" i="37"/>
  <c r="BU6" i="37"/>
  <c r="BV6" i="37"/>
  <c r="BW6" i="37"/>
  <c r="BX6" i="37"/>
  <c r="BY6" i="37"/>
  <c r="BZ6" i="37"/>
  <c r="CA6" i="37"/>
  <c r="CB6" i="37"/>
  <c r="C8" i="22"/>
  <c r="B8" i="22"/>
  <c r="A8" i="22"/>
  <c r="AG101" i="19"/>
  <c r="J101" i="19"/>
  <c r="I101" i="19"/>
  <c r="AG97" i="19"/>
  <c r="J97" i="19"/>
  <c r="I97" i="19"/>
  <c r="AG93" i="19"/>
  <c r="J93" i="19"/>
  <c r="I93" i="19"/>
  <c r="AG89" i="19"/>
  <c r="J89" i="19"/>
  <c r="I89" i="19"/>
  <c r="AG85" i="19"/>
  <c r="J85" i="19"/>
  <c r="I85" i="19"/>
  <c r="AG81" i="19"/>
  <c r="J81" i="19"/>
  <c r="I81" i="19"/>
  <c r="AG77" i="19"/>
  <c r="J77" i="19"/>
  <c r="I77" i="19"/>
  <c r="AG73" i="19"/>
  <c r="J73" i="19"/>
  <c r="I73" i="19"/>
  <c r="AG69" i="19"/>
  <c r="J69" i="19"/>
  <c r="I69" i="19"/>
  <c r="AG65" i="19"/>
  <c r="J65" i="19"/>
  <c r="I65" i="19"/>
  <c r="AG61" i="19"/>
  <c r="J61" i="19"/>
  <c r="I61" i="19"/>
  <c r="J57" i="19"/>
  <c r="I57" i="19"/>
  <c r="J53" i="19"/>
  <c r="I53" i="19"/>
  <c r="J49" i="19"/>
  <c r="I49" i="19"/>
  <c r="J45" i="19"/>
  <c r="I45" i="19"/>
  <c r="J41" i="19"/>
  <c r="I41" i="19"/>
  <c r="J37" i="19"/>
  <c r="I37" i="19"/>
  <c r="J33" i="19"/>
  <c r="I33" i="19"/>
  <c r="J29" i="19"/>
  <c r="I29" i="19"/>
  <c r="J25" i="19"/>
  <c r="I25" i="19"/>
  <c r="J21" i="19"/>
  <c r="I21" i="19"/>
  <c r="J17" i="19"/>
  <c r="I17" i="19"/>
  <c r="J13" i="19"/>
  <c r="I13" i="19"/>
  <c r="J9" i="19"/>
  <c r="I9" i="19"/>
  <c r="J6" i="19"/>
  <c r="I6" i="19"/>
  <c r="AG100" i="19"/>
  <c r="J100" i="19"/>
  <c r="I100" i="19"/>
  <c r="AG96" i="19"/>
  <c r="J96" i="19"/>
  <c r="I96" i="19"/>
  <c r="AG92" i="19"/>
  <c r="J92" i="19"/>
  <c r="I92" i="19"/>
  <c r="AG88" i="19"/>
  <c r="J88" i="19"/>
  <c r="I88" i="19"/>
  <c r="AG84" i="19"/>
  <c r="J84" i="19"/>
  <c r="I84" i="19"/>
  <c r="AG80" i="19"/>
  <c r="J80" i="19"/>
  <c r="I80" i="19"/>
  <c r="AG76" i="19"/>
  <c r="J76" i="19"/>
  <c r="I76" i="19"/>
  <c r="AG72" i="19"/>
  <c r="J72" i="19"/>
  <c r="I72" i="19"/>
  <c r="AG68" i="19"/>
  <c r="J68" i="19"/>
  <c r="I68" i="19"/>
  <c r="AG64" i="19"/>
  <c r="J64" i="19"/>
  <c r="I64" i="19"/>
  <c r="AG60" i="19"/>
  <c r="J60" i="19"/>
  <c r="I60" i="19"/>
  <c r="J56" i="19"/>
  <c r="I56" i="19"/>
  <c r="J52" i="19"/>
  <c r="I52" i="19"/>
  <c r="J48" i="19"/>
  <c r="I48" i="19"/>
  <c r="J44" i="19"/>
  <c r="I44" i="19"/>
  <c r="J40" i="19"/>
  <c r="I40" i="19"/>
  <c r="J36" i="19"/>
  <c r="I36" i="19"/>
  <c r="J32" i="19"/>
  <c r="I32" i="19"/>
  <c r="J28" i="19"/>
  <c r="I28" i="19"/>
  <c r="J24" i="19"/>
  <c r="I24" i="19"/>
  <c r="J20" i="19"/>
  <c r="I20" i="19"/>
  <c r="J16" i="19"/>
  <c r="I16" i="19"/>
  <c r="J12" i="19"/>
  <c r="I12" i="19"/>
  <c r="J8" i="19"/>
  <c r="I8" i="19"/>
  <c r="AG99" i="19"/>
  <c r="J99" i="19"/>
  <c r="I99" i="19"/>
  <c r="AG95" i="19"/>
  <c r="J95" i="19"/>
  <c r="I95" i="19"/>
  <c r="AG91" i="19"/>
  <c r="J91" i="19"/>
  <c r="I91" i="19"/>
  <c r="AG87" i="19"/>
  <c r="J87" i="19"/>
  <c r="I87" i="19"/>
  <c r="AG83" i="19"/>
  <c r="J83" i="19"/>
  <c r="I83" i="19"/>
  <c r="AG79" i="19"/>
  <c r="J79" i="19"/>
  <c r="I79" i="19"/>
  <c r="AG75" i="19"/>
  <c r="J75" i="19"/>
  <c r="I75" i="19"/>
  <c r="AG71" i="19"/>
  <c r="J71" i="19"/>
  <c r="I71" i="19"/>
  <c r="AG67" i="19"/>
  <c r="J67" i="19"/>
  <c r="I67" i="19"/>
  <c r="AG63" i="19"/>
  <c r="J63" i="19"/>
  <c r="I63" i="19"/>
  <c r="AG59" i="19"/>
  <c r="J59" i="19"/>
  <c r="I59" i="19"/>
  <c r="J55" i="19"/>
  <c r="I55" i="19"/>
  <c r="J51" i="19"/>
  <c r="I51" i="19"/>
  <c r="J47" i="19"/>
  <c r="I47" i="19"/>
  <c r="J43" i="19"/>
  <c r="I43" i="19"/>
  <c r="J39" i="19"/>
  <c r="I39" i="19"/>
  <c r="J35" i="19"/>
  <c r="I35" i="19"/>
  <c r="J31" i="19"/>
  <c r="I31" i="19"/>
  <c r="J27" i="19"/>
  <c r="I27" i="19"/>
  <c r="J23" i="19"/>
  <c r="I23" i="19"/>
  <c r="J19" i="19"/>
  <c r="I19" i="19"/>
  <c r="J15" i="19"/>
  <c r="I15" i="19"/>
  <c r="J11" i="19"/>
  <c r="I11" i="19"/>
  <c r="J7" i="19"/>
  <c r="I7" i="19"/>
  <c r="AG102" i="19"/>
  <c r="J102" i="19"/>
  <c r="I102" i="19"/>
  <c r="AG98" i="19"/>
  <c r="J98" i="19"/>
  <c r="I98" i="19"/>
  <c r="AG94" i="19"/>
  <c r="I94" i="19"/>
  <c r="J94" i="19"/>
  <c r="AG90" i="19"/>
  <c r="J90" i="19"/>
  <c r="I90" i="19"/>
  <c r="AG86" i="19"/>
  <c r="J86" i="19"/>
  <c r="I86" i="19"/>
  <c r="AG82" i="19"/>
  <c r="I82" i="19"/>
  <c r="J82" i="19"/>
  <c r="AG78" i="19"/>
  <c r="J78" i="19"/>
  <c r="I78" i="19"/>
  <c r="AG74" i="19"/>
  <c r="J74" i="19"/>
  <c r="I74" i="19"/>
  <c r="AG70" i="19"/>
  <c r="I70" i="19"/>
  <c r="J70" i="19"/>
  <c r="AG66" i="19"/>
  <c r="J66" i="19"/>
  <c r="I66" i="19"/>
  <c r="AG62" i="19"/>
  <c r="I62" i="19"/>
  <c r="J62" i="19"/>
  <c r="J58" i="19"/>
  <c r="I58" i="19"/>
  <c r="I54" i="19"/>
  <c r="J54" i="19"/>
  <c r="J50" i="19"/>
  <c r="I50" i="19"/>
  <c r="J46" i="19"/>
  <c r="I46" i="19"/>
  <c r="I42" i="19"/>
  <c r="J42" i="19"/>
  <c r="J38" i="19"/>
  <c r="I38" i="19"/>
  <c r="J34" i="19"/>
  <c r="I34" i="19"/>
  <c r="I30" i="19"/>
  <c r="J30" i="19"/>
  <c r="J26" i="19"/>
  <c r="I26" i="19"/>
  <c r="J22" i="19"/>
  <c r="I22" i="19"/>
  <c r="J18" i="19"/>
  <c r="I18" i="19"/>
  <c r="J14" i="19"/>
  <c r="I14" i="19"/>
  <c r="J10" i="19"/>
  <c r="I10" i="19"/>
  <c r="F53" i="5"/>
  <c r="F49" i="5"/>
  <c r="F45" i="5"/>
  <c r="F41" i="5"/>
  <c r="N38" i="19"/>
  <c r="F37" i="5"/>
  <c r="F33" i="5"/>
  <c r="F29" i="5"/>
  <c r="F25" i="5"/>
  <c r="N22" i="19"/>
  <c r="F21" i="5"/>
  <c r="F17" i="5"/>
  <c r="F13" i="5"/>
  <c r="K27" i="46"/>
  <c r="G27" i="46"/>
  <c r="F52" i="5"/>
  <c r="F48" i="5"/>
  <c r="F44" i="5"/>
  <c r="F40" i="5"/>
  <c r="N37" i="19"/>
  <c r="F36" i="5"/>
  <c r="F32" i="5"/>
  <c r="F28" i="5"/>
  <c r="N25" i="19"/>
  <c r="F24" i="5"/>
  <c r="N21" i="19"/>
  <c r="F20" i="5"/>
  <c r="F16" i="5"/>
  <c r="F12" i="5"/>
  <c r="N9" i="19"/>
  <c r="F51" i="5"/>
  <c r="N48" i="19"/>
  <c r="F47" i="5"/>
  <c r="F43" i="5"/>
  <c r="F39" i="5"/>
  <c r="N36" i="19"/>
  <c r="F35" i="5"/>
  <c r="N32" i="19"/>
  <c r="F31" i="5"/>
  <c r="F27" i="5"/>
  <c r="F23" i="5"/>
  <c r="N20" i="19"/>
  <c r="F19" i="5"/>
  <c r="N16" i="19"/>
  <c r="F15" i="5"/>
  <c r="F11" i="5"/>
  <c r="K23" i="46"/>
  <c r="G71" i="46"/>
  <c r="G65" i="46"/>
  <c r="G87" i="46"/>
  <c r="G81" i="46"/>
  <c r="J102" i="31"/>
  <c r="J98" i="31"/>
  <c r="J94" i="31"/>
  <c r="J90" i="31"/>
  <c r="J86" i="31"/>
  <c r="J82" i="31"/>
  <c r="J78" i="31"/>
  <c r="J74" i="31"/>
  <c r="J70" i="31"/>
  <c r="J66" i="31"/>
  <c r="J62" i="31"/>
  <c r="J58" i="31"/>
  <c r="J54" i="31"/>
  <c r="K11" i="46"/>
  <c r="K14" i="46"/>
  <c r="K34" i="46"/>
  <c r="G34" i="46"/>
  <c r="K19" i="46"/>
  <c r="G19" i="46"/>
  <c r="K10" i="46"/>
  <c r="G10" i="46"/>
  <c r="J101" i="31"/>
  <c r="J97" i="31"/>
  <c r="J93" i="31"/>
  <c r="J89" i="31"/>
  <c r="J85" i="31"/>
  <c r="J81" i="31"/>
  <c r="J77" i="31"/>
  <c r="J73" i="31"/>
  <c r="J69" i="31"/>
  <c r="J65" i="31"/>
  <c r="J61" i="31"/>
  <c r="J57" i="31"/>
  <c r="J53" i="31"/>
  <c r="H49" i="31"/>
  <c r="H45" i="31"/>
  <c r="J41" i="31"/>
  <c r="H37" i="31"/>
  <c r="H33" i="31"/>
  <c r="H29" i="31"/>
  <c r="J25" i="31"/>
  <c r="J21" i="31"/>
  <c r="H17" i="31"/>
  <c r="J13" i="31"/>
  <c r="H9" i="31"/>
  <c r="K15" i="46"/>
  <c r="K39" i="46"/>
  <c r="G39" i="46"/>
  <c r="K22" i="46"/>
  <c r="G22" i="46"/>
  <c r="K42" i="46"/>
  <c r="G42" i="46"/>
  <c r="K35" i="46"/>
  <c r="K46" i="46"/>
  <c r="G46" i="46"/>
  <c r="J7" i="31"/>
  <c r="J100" i="31"/>
  <c r="J96" i="31"/>
  <c r="J92" i="31"/>
  <c r="J88" i="31"/>
  <c r="J84" i="31"/>
  <c r="J80" i="31"/>
  <c r="J76" i="31"/>
  <c r="J72" i="31"/>
  <c r="K26" i="46"/>
  <c r="K50" i="46"/>
  <c r="K38" i="46"/>
  <c r="G38" i="46"/>
  <c r="J99" i="31"/>
  <c r="J95" i="31"/>
  <c r="J91" i="31"/>
  <c r="J87" i="31"/>
  <c r="J83" i="31"/>
  <c r="J79" i="31"/>
  <c r="J75" i="31"/>
  <c r="J71" i="31"/>
  <c r="J67" i="31"/>
  <c r="K47" i="46"/>
  <c r="G47" i="46"/>
  <c r="K30" i="46"/>
  <c r="G30" i="46"/>
  <c r="K18" i="46"/>
  <c r="G18" i="46"/>
  <c r="J68" i="31"/>
  <c r="J64" i="31"/>
  <c r="J60" i="31"/>
  <c r="J56" i="31"/>
  <c r="J52" i="31"/>
  <c r="H48" i="31"/>
  <c r="H44" i="31"/>
  <c r="H40" i="31"/>
  <c r="H36" i="31"/>
  <c r="H32" i="31"/>
  <c r="H28" i="31"/>
  <c r="J24" i="31"/>
  <c r="H20" i="31"/>
  <c r="H16" i="31"/>
  <c r="J12" i="31"/>
  <c r="H8" i="31"/>
  <c r="G99" i="46"/>
  <c r="G95" i="46"/>
  <c r="G91" i="46"/>
  <c r="G86" i="46"/>
  <c r="G75" i="46"/>
  <c r="G70" i="46"/>
  <c r="G58" i="46"/>
  <c r="G50" i="46"/>
  <c r="G26" i="46"/>
  <c r="G14" i="46"/>
  <c r="H102" i="46"/>
  <c r="H98" i="46"/>
  <c r="H94" i="46"/>
  <c r="H90" i="46"/>
  <c r="H82" i="46"/>
  <c r="H78" i="46"/>
  <c r="H74" i="46"/>
  <c r="H66" i="46"/>
  <c r="H62" i="46"/>
  <c r="H54" i="46"/>
  <c r="J63" i="31"/>
  <c r="J59" i="31"/>
  <c r="J55" i="31"/>
  <c r="J51" i="31"/>
  <c r="H47" i="31"/>
  <c r="J43" i="31"/>
  <c r="H39" i="31"/>
  <c r="H35" i="31"/>
  <c r="J31" i="31"/>
  <c r="H27" i="31"/>
  <c r="H23" i="31"/>
  <c r="H19" i="31"/>
  <c r="H15" i="31"/>
  <c r="H11" i="31"/>
  <c r="F50" i="5"/>
  <c r="N47" i="19"/>
  <c r="F46" i="5"/>
  <c r="F42" i="5"/>
  <c r="N39" i="19"/>
  <c r="F38" i="5"/>
  <c r="N35" i="19"/>
  <c r="F34" i="5"/>
  <c r="F30" i="5"/>
  <c r="F26" i="5"/>
  <c r="F22" i="5"/>
  <c r="N19" i="19"/>
  <c r="F18" i="5"/>
  <c r="N15" i="19"/>
  <c r="F14" i="5"/>
  <c r="F10" i="5"/>
  <c r="G85" i="46"/>
  <c r="G79" i="46"/>
  <c r="G69" i="46"/>
  <c r="G63" i="46"/>
  <c r="G55" i="46"/>
  <c r="K102" i="46"/>
  <c r="K100" i="46"/>
  <c r="K98" i="46"/>
  <c r="K96" i="46"/>
  <c r="K94" i="46"/>
  <c r="K92" i="46"/>
  <c r="K90" i="46"/>
  <c r="K88" i="46"/>
  <c r="K86" i="46"/>
  <c r="K84" i="46"/>
  <c r="K82" i="46"/>
  <c r="K80" i="46"/>
  <c r="K78" i="46"/>
  <c r="K76" i="46"/>
  <c r="K74" i="46"/>
  <c r="K72" i="46"/>
  <c r="K70" i="46"/>
  <c r="K68" i="46"/>
  <c r="K66" i="46"/>
  <c r="K64" i="46"/>
  <c r="K62" i="46"/>
  <c r="K60" i="46"/>
  <c r="K58" i="46"/>
  <c r="K56" i="46"/>
  <c r="K54" i="46"/>
  <c r="K52" i="46"/>
  <c r="K48" i="46"/>
  <c r="G48" i="46"/>
  <c r="K44" i="46"/>
  <c r="G44" i="46"/>
  <c r="K40" i="46"/>
  <c r="G40" i="46"/>
  <c r="K36" i="46"/>
  <c r="G36" i="46"/>
  <c r="K32" i="46"/>
  <c r="G32" i="46"/>
  <c r="K28" i="46"/>
  <c r="G28" i="46"/>
  <c r="K24" i="46"/>
  <c r="K20" i="46"/>
  <c r="G20" i="46"/>
  <c r="K16" i="46"/>
  <c r="G16" i="46"/>
  <c r="K12" i="46"/>
  <c r="K8" i="46"/>
  <c r="G8" i="46"/>
  <c r="H50" i="31"/>
  <c r="H46" i="31"/>
  <c r="H42" i="31"/>
  <c r="H38" i="31"/>
  <c r="H34" i="31"/>
  <c r="H30" i="31"/>
  <c r="H26" i="31"/>
  <c r="H22" i="31"/>
  <c r="H18" i="31"/>
  <c r="H14" i="31"/>
  <c r="H10" i="31"/>
  <c r="G101" i="46"/>
  <c r="G97" i="46"/>
  <c r="G93" i="46"/>
  <c r="G89" i="46"/>
  <c r="G83" i="46"/>
  <c r="G73" i="46"/>
  <c r="G67" i="46"/>
  <c r="H77" i="46"/>
  <c r="H59" i="46"/>
  <c r="H51" i="46"/>
  <c r="H43" i="46"/>
  <c r="H31" i="46"/>
  <c r="K7" i="46"/>
  <c r="G35" i="46"/>
  <c r="G23" i="46"/>
  <c r="G15" i="46"/>
  <c r="G11" i="46"/>
  <c r="K101" i="46"/>
  <c r="K99" i="46"/>
  <c r="K97" i="46"/>
  <c r="K95" i="46"/>
  <c r="K93" i="46"/>
  <c r="K91" i="46"/>
  <c r="K89" i="46"/>
  <c r="K87" i="46"/>
  <c r="K85" i="46"/>
  <c r="K83" i="46"/>
  <c r="K81" i="46"/>
  <c r="K79" i="46"/>
  <c r="K77" i="46"/>
  <c r="K75" i="46"/>
  <c r="K73" i="46"/>
  <c r="K71" i="46"/>
  <c r="K69" i="46"/>
  <c r="K67" i="46"/>
  <c r="K65" i="46"/>
  <c r="K63" i="46"/>
  <c r="K61" i="46"/>
  <c r="K59" i="46"/>
  <c r="K57" i="46"/>
  <c r="K55" i="46"/>
  <c r="K53" i="46"/>
  <c r="K51" i="46"/>
  <c r="K49" i="46"/>
  <c r="G49" i="46"/>
  <c r="K45" i="46"/>
  <c r="G45" i="46"/>
  <c r="K43" i="46"/>
  <c r="K41" i="46"/>
  <c r="K37" i="46"/>
  <c r="G37" i="46"/>
  <c r="K33" i="46"/>
  <c r="G33" i="46"/>
  <c r="K31" i="46"/>
  <c r="K29" i="46"/>
  <c r="G29" i="46"/>
  <c r="K25" i="46"/>
  <c r="K21" i="46"/>
  <c r="K17" i="46"/>
  <c r="G17" i="46"/>
  <c r="K13" i="46"/>
  <c r="K9" i="46"/>
  <c r="G9" i="46"/>
  <c r="F9" i="5"/>
  <c r="AE48" i="19"/>
  <c r="AE32" i="19"/>
  <c r="AE16" i="19"/>
  <c r="AE43" i="19"/>
  <c r="AE50" i="19"/>
  <c r="AE34" i="19"/>
  <c r="AE18" i="19"/>
  <c r="AE9" i="19"/>
  <c r="M99" i="19"/>
  <c r="Q99" i="19"/>
  <c r="P99" i="19"/>
  <c r="S99" i="19"/>
  <c r="M95" i="19"/>
  <c r="Q95" i="19"/>
  <c r="P95" i="19"/>
  <c r="S95" i="19"/>
  <c r="M91" i="19"/>
  <c r="Q91" i="19"/>
  <c r="P91" i="19"/>
  <c r="S91" i="19"/>
  <c r="M87" i="19"/>
  <c r="Q87" i="19"/>
  <c r="P87" i="19"/>
  <c r="S87" i="19"/>
  <c r="M83" i="19"/>
  <c r="Q83" i="19"/>
  <c r="P83" i="19"/>
  <c r="S83" i="19"/>
  <c r="M79" i="19"/>
  <c r="Q79" i="19"/>
  <c r="P79" i="19"/>
  <c r="S79" i="19"/>
  <c r="M75" i="19"/>
  <c r="Q75" i="19"/>
  <c r="P75" i="19"/>
  <c r="S75" i="19"/>
  <c r="M71" i="19"/>
  <c r="Q71" i="19"/>
  <c r="P71" i="19"/>
  <c r="S71" i="19"/>
  <c r="M67" i="19"/>
  <c r="Q67" i="19"/>
  <c r="P67" i="19"/>
  <c r="S67" i="19"/>
  <c r="M63" i="19"/>
  <c r="Q63" i="19"/>
  <c r="P63" i="19"/>
  <c r="S63" i="19"/>
  <c r="M59" i="19"/>
  <c r="Q59" i="19"/>
  <c r="P59" i="19"/>
  <c r="S59" i="19"/>
  <c r="M55" i="19"/>
  <c r="Q55" i="19"/>
  <c r="P55" i="19"/>
  <c r="S55" i="19"/>
  <c r="M51" i="19"/>
  <c r="Q51" i="19"/>
  <c r="P51" i="19"/>
  <c r="S51" i="19"/>
  <c r="M47" i="19"/>
  <c r="Q47" i="19"/>
  <c r="P47" i="19"/>
  <c r="S47" i="19"/>
  <c r="M43" i="19"/>
  <c r="Q43" i="19"/>
  <c r="P43" i="19"/>
  <c r="S43" i="19"/>
  <c r="M39" i="19"/>
  <c r="Q39" i="19"/>
  <c r="P39" i="19"/>
  <c r="S39" i="19"/>
  <c r="M35" i="19"/>
  <c r="Q35" i="19"/>
  <c r="P35" i="19"/>
  <c r="S35" i="19"/>
  <c r="M31" i="19"/>
  <c r="Q31" i="19"/>
  <c r="P31" i="19"/>
  <c r="S31" i="19"/>
  <c r="M27" i="19"/>
  <c r="Q27" i="19"/>
  <c r="P27" i="19"/>
  <c r="S27" i="19"/>
  <c r="M23" i="19"/>
  <c r="Q23" i="19"/>
  <c r="P23" i="19"/>
  <c r="S23" i="19"/>
  <c r="M19" i="19"/>
  <c r="Q19" i="19"/>
  <c r="P19" i="19"/>
  <c r="S19" i="19"/>
  <c r="M15" i="19"/>
  <c r="Q15" i="19"/>
  <c r="P15" i="19"/>
  <c r="S15" i="19"/>
  <c r="M11" i="19"/>
  <c r="Q11" i="19"/>
  <c r="P11" i="19"/>
  <c r="S11" i="19"/>
  <c r="M7" i="19"/>
  <c r="Q7" i="19"/>
  <c r="P7" i="19"/>
  <c r="S7" i="19"/>
  <c r="M6" i="19"/>
  <c r="Q6" i="19"/>
  <c r="P6" i="19"/>
  <c r="S6" i="19"/>
  <c r="M102" i="19"/>
  <c r="S102" i="19"/>
  <c r="Q102" i="19"/>
  <c r="P102" i="19"/>
  <c r="M98" i="19"/>
  <c r="S98" i="19"/>
  <c r="Q98" i="19"/>
  <c r="P98" i="19"/>
  <c r="M94" i="19"/>
  <c r="S94" i="19"/>
  <c r="Q94" i="19"/>
  <c r="P94" i="19"/>
  <c r="M90" i="19"/>
  <c r="S90" i="19"/>
  <c r="Q90" i="19"/>
  <c r="P90" i="19"/>
  <c r="M86" i="19"/>
  <c r="S86" i="19"/>
  <c r="P86" i="19"/>
  <c r="Q86" i="19"/>
  <c r="M82" i="19"/>
  <c r="S82" i="19"/>
  <c r="Q82" i="19"/>
  <c r="P82" i="19"/>
  <c r="M78" i="19"/>
  <c r="S78" i="19"/>
  <c r="Q78" i="19"/>
  <c r="P78" i="19"/>
  <c r="M74" i="19"/>
  <c r="S74" i="19"/>
  <c r="Q74" i="19"/>
  <c r="P74" i="19"/>
  <c r="M70" i="19"/>
  <c r="S70" i="19"/>
  <c r="Q70" i="19"/>
  <c r="P70" i="19"/>
  <c r="M66" i="19"/>
  <c r="S66" i="19"/>
  <c r="Q66" i="19"/>
  <c r="P66" i="19"/>
  <c r="M62" i="19"/>
  <c r="S62" i="19"/>
  <c r="Q62" i="19"/>
  <c r="P62" i="19"/>
  <c r="M58" i="19"/>
  <c r="S58" i="19"/>
  <c r="Q58" i="19"/>
  <c r="P58" i="19"/>
  <c r="M54" i="19"/>
  <c r="S54" i="19"/>
  <c r="P54" i="19"/>
  <c r="Q54" i="19"/>
  <c r="M50" i="19"/>
  <c r="S50" i="19"/>
  <c r="Q50" i="19"/>
  <c r="P50" i="19"/>
  <c r="M46" i="19"/>
  <c r="S46" i="19"/>
  <c r="Q46" i="19"/>
  <c r="P46" i="19"/>
  <c r="M42" i="19"/>
  <c r="S42" i="19"/>
  <c r="Q42" i="19"/>
  <c r="P42" i="19"/>
  <c r="M38" i="19"/>
  <c r="S38" i="19"/>
  <c r="Q38" i="19"/>
  <c r="P38" i="19"/>
  <c r="M34" i="19"/>
  <c r="S34" i="19"/>
  <c r="Q34" i="19"/>
  <c r="P34" i="19"/>
  <c r="M30" i="19"/>
  <c r="S30" i="19"/>
  <c r="Q30" i="19"/>
  <c r="P30" i="19"/>
  <c r="M26" i="19"/>
  <c r="S26" i="19"/>
  <c r="Q26" i="19"/>
  <c r="P26" i="19"/>
  <c r="M22" i="19"/>
  <c r="S22" i="19"/>
  <c r="Q22" i="19"/>
  <c r="P22" i="19"/>
  <c r="M18" i="19"/>
  <c r="S18" i="19"/>
  <c r="Q18" i="19"/>
  <c r="P18" i="19"/>
  <c r="M14" i="19"/>
  <c r="S14" i="19"/>
  <c r="Q14" i="19"/>
  <c r="P14" i="19"/>
  <c r="M10" i="19"/>
  <c r="S10" i="19"/>
  <c r="Q10" i="19"/>
  <c r="P10" i="19"/>
  <c r="M101" i="19"/>
  <c r="S101" i="19"/>
  <c r="Q101" i="19"/>
  <c r="P101" i="19"/>
  <c r="M97" i="19"/>
  <c r="S97" i="19"/>
  <c r="Q97" i="19"/>
  <c r="P97" i="19"/>
  <c r="M93" i="19"/>
  <c r="S93" i="19"/>
  <c r="Q93" i="19"/>
  <c r="P93" i="19"/>
  <c r="M89" i="19"/>
  <c r="S89" i="19"/>
  <c r="Q89" i="19"/>
  <c r="P89" i="19"/>
  <c r="M85" i="19"/>
  <c r="S85" i="19"/>
  <c r="Q85" i="19"/>
  <c r="P85" i="19"/>
  <c r="M81" i="19"/>
  <c r="S81" i="19"/>
  <c r="Q81" i="19"/>
  <c r="P81" i="19"/>
  <c r="M77" i="19"/>
  <c r="S77" i="19"/>
  <c r="Q77" i="19"/>
  <c r="P77" i="19"/>
  <c r="M73" i="19"/>
  <c r="S73" i="19"/>
  <c r="Q73" i="19"/>
  <c r="P73" i="19"/>
  <c r="M69" i="19"/>
  <c r="S69" i="19"/>
  <c r="Q69" i="19"/>
  <c r="P69" i="19"/>
  <c r="M65" i="19"/>
  <c r="S65" i="19"/>
  <c r="Q65" i="19"/>
  <c r="P65" i="19"/>
  <c r="M61" i="19"/>
  <c r="S61" i="19"/>
  <c r="Q61" i="19"/>
  <c r="P61" i="19"/>
  <c r="M57" i="19"/>
  <c r="S57" i="19"/>
  <c r="Q57" i="19"/>
  <c r="P57" i="19"/>
  <c r="M53" i="19"/>
  <c r="S53" i="19"/>
  <c r="Q53" i="19"/>
  <c r="P53" i="19"/>
  <c r="M49" i="19"/>
  <c r="S49" i="19"/>
  <c r="Q49" i="19"/>
  <c r="P49" i="19"/>
  <c r="M45" i="19"/>
  <c r="S45" i="19"/>
  <c r="Q45" i="19"/>
  <c r="P45" i="19"/>
  <c r="M41" i="19"/>
  <c r="S41" i="19"/>
  <c r="Q41" i="19"/>
  <c r="P41" i="19"/>
  <c r="M37" i="19"/>
  <c r="S37" i="19"/>
  <c r="Q37" i="19"/>
  <c r="P37" i="19"/>
  <c r="M33" i="19"/>
  <c r="S33" i="19"/>
  <c r="Q33" i="19"/>
  <c r="P33" i="19"/>
  <c r="M29" i="19"/>
  <c r="S29" i="19"/>
  <c r="Q29" i="19"/>
  <c r="P29" i="19"/>
  <c r="M25" i="19"/>
  <c r="S25" i="19"/>
  <c r="Q25" i="19"/>
  <c r="P25" i="19"/>
  <c r="M21" i="19"/>
  <c r="S21" i="19"/>
  <c r="Q21" i="19"/>
  <c r="P21" i="19"/>
  <c r="M17" i="19"/>
  <c r="S17" i="19"/>
  <c r="Q17" i="19"/>
  <c r="P17" i="19"/>
  <c r="M13" i="19"/>
  <c r="S13" i="19"/>
  <c r="Q13" i="19"/>
  <c r="P13" i="19"/>
  <c r="M9" i="19"/>
  <c r="S9" i="19"/>
  <c r="Q9" i="19"/>
  <c r="P9" i="19"/>
  <c r="M100" i="19"/>
  <c r="Q100" i="19"/>
  <c r="P100" i="19"/>
  <c r="S100" i="19"/>
  <c r="M96" i="19"/>
  <c r="Q96" i="19"/>
  <c r="P96" i="19"/>
  <c r="S96" i="19"/>
  <c r="M92" i="19"/>
  <c r="Q92" i="19"/>
  <c r="P92" i="19"/>
  <c r="S92" i="19"/>
  <c r="M88" i="19"/>
  <c r="Q88" i="19"/>
  <c r="P88" i="19"/>
  <c r="S88" i="19"/>
  <c r="M84" i="19"/>
  <c r="Q84" i="19"/>
  <c r="P84" i="19"/>
  <c r="S84" i="19"/>
  <c r="M80" i="19"/>
  <c r="Q80" i="19"/>
  <c r="P80" i="19"/>
  <c r="S80" i="19"/>
  <c r="M76" i="19"/>
  <c r="Q76" i="19"/>
  <c r="P76" i="19"/>
  <c r="S76" i="19"/>
  <c r="M72" i="19"/>
  <c r="Q72" i="19"/>
  <c r="P72" i="19"/>
  <c r="S72" i="19"/>
  <c r="M68" i="19"/>
  <c r="Q68" i="19"/>
  <c r="P68" i="19"/>
  <c r="S68" i="19"/>
  <c r="M64" i="19"/>
  <c r="Q64" i="19"/>
  <c r="P64" i="19"/>
  <c r="S64" i="19"/>
  <c r="M60" i="19"/>
  <c r="Q60" i="19"/>
  <c r="P60" i="19"/>
  <c r="S60" i="19"/>
  <c r="M56" i="19"/>
  <c r="Q56" i="19"/>
  <c r="P56" i="19"/>
  <c r="S56" i="19"/>
  <c r="M52" i="19"/>
  <c r="Q52" i="19"/>
  <c r="P52" i="19"/>
  <c r="S52" i="19"/>
  <c r="M48" i="19"/>
  <c r="Q48" i="19"/>
  <c r="P48" i="19"/>
  <c r="S48" i="19"/>
  <c r="M44" i="19"/>
  <c r="Q44" i="19"/>
  <c r="P44" i="19"/>
  <c r="S44" i="19"/>
  <c r="M40" i="19"/>
  <c r="Q40" i="19"/>
  <c r="P40" i="19"/>
  <c r="S40" i="19"/>
  <c r="M36" i="19"/>
  <c r="Q36" i="19"/>
  <c r="P36" i="19"/>
  <c r="S36" i="19"/>
  <c r="M32" i="19"/>
  <c r="Q32" i="19"/>
  <c r="P32" i="19"/>
  <c r="S32" i="19"/>
  <c r="M28" i="19"/>
  <c r="Q28" i="19"/>
  <c r="P28" i="19"/>
  <c r="S28" i="19"/>
  <c r="M24" i="19"/>
  <c r="Q24" i="19"/>
  <c r="P24" i="19"/>
  <c r="S24" i="19"/>
  <c r="M20" i="19"/>
  <c r="Q20" i="19"/>
  <c r="P20" i="19"/>
  <c r="S20" i="19"/>
  <c r="M16" i="19"/>
  <c r="Q16" i="19"/>
  <c r="P16" i="19"/>
  <c r="S16" i="19"/>
  <c r="M12" i="19"/>
  <c r="Q12" i="19"/>
  <c r="P12" i="19"/>
  <c r="S12" i="19"/>
  <c r="M8" i="19"/>
  <c r="Q8" i="19"/>
  <c r="P8" i="19"/>
  <c r="S8" i="19"/>
  <c r="N51" i="19"/>
  <c r="N50" i="19"/>
  <c r="N34" i="19"/>
  <c r="N45" i="19"/>
  <c r="N29" i="19"/>
  <c r="N13" i="19"/>
  <c r="C4" i="24"/>
  <c r="D4" i="24"/>
  <c r="C7" i="24"/>
  <c r="D7" i="24"/>
  <c r="G100" i="2"/>
  <c r="G96" i="2"/>
  <c r="G92" i="2"/>
  <c r="G88" i="2"/>
  <c r="G84" i="2"/>
  <c r="G80" i="2"/>
  <c r="G76" i="2"/>
  <c r="G72" i="2"/>
  <c r="G68" i="2"/>
  <c r="G64" i="2"/>
  <c r="G60" i="2"/>
  <c r="AG58" i="19"/>
  <c r="G56" i="2"/>
  <c r="AG54" i="19"/>
  <c r="G52" i="2"/>
  <c r="AG50" i="19"/>
  <c r="G48" i="2"/>
  <c r="AG46" i="19"/>
  <c r="G44" i="2"/>
  <c r="AG42" i="19"/>
  <c r="G40" i="2"/>
  <c r="AG38" i="19"/>
  <c r="G36" i="2"/>
  <c r="AG34" i="19"/>
  <c r="G32" i="2"/>
  <c r="AG30" i="19"/>
  <c r="G28" i="2"/>
  <c r="AG26" i="19"/>
  <c r="G24" i="2"/>
  <c r="AG22" i="19"/>
  <c r="G20" i="2"/>
  <c r="AG18" i="19"/>
  <c r="G16" i="2"/>
  <c r="AG14" i="19"/>
  <c r="G12" i="2"/>
  <c r="AG10" i="19"/>
  <c r="AL102" i="19"/>
  <c r="AK102" i="19"/>
  <c r="AI102" i="19"/>
  <c r="AH102" i="19"/>
  <c r="AL98" i="19"/>
  <c r="AK98" i="19"/>
  <c r="AH98" i="19"/>
  <c r="AI98" i="19"/>
  <c r="AL94" i="19"/>
  <c r="AK94" i="19"/>
  <c r="AI94" i="19"/>
  <c r="AH94" i="19"/>
  <c r="AL90" i="19"/>
  <c r="AK90" i="19"/>
  <c r="AH90" i="19"/>
  <c r="AI90" i="19"/>
  <c r="AL86" i="19"/>
  <c r="AK86" i="19"/>
  <c r="AI86" i="19"/>
  <c r="AH86" i="19"/>
  <c r="AL82" i="19"/>
  <c r="AK82" i="19"/>
  <c r="AH82" i="19"/>
  <c r="AI82" i="19"/>
  <c r="AL78" i="19"/>
  <c r="AK78" i="19"/>
  <c r="AI78" i="19"/>
  <c r="AH78" i="19"/>
  <c r="AL74" i="19"/>
  <c r="AK74" i="19"/>
  <c r="AH74" i="19"/>
  <c r="AI74" i="19"/>
  <c r="AL70" i="19"/>
  <c r="AK70" i="19"/>
  <c r="AI70" i="19"/>
  <c r="AH70" i="19"/>
  <c r="AL66" i="19"/>
  <c r="AK66" i="19"/>
  <c r="AH66" i="19"/>
  <c r="AI66" i="19"/>
  <c r="AL62" i="19"/>
  <c r="AK62" i="19"/>
  <c r="AI62" i="19"/>
  <c r="AH62" i="19"/>
  <c r="AL58" i="19"/>
  <c r="AK58" i="19"/>
  <c r="AH58" i="19"/>
  <c r="AI58" i="19"/>
  <c r="AL54" i="19"/>
  <c r="AK54" i="19"/>
  <c r="AI54" i="19"/>
  <c r="AH54" i="19"/>
  <c r="AL50" i="19"/>
  <c r="AK50" i="19"/>
  <c r="AH50" i="19"/>
  <c r="AI50" i="19"/>
  <c r="AL46" i="19"/>
  <c r="AK46" i="19"/>
  <c r="AI46" i="19"/>
  <c r="AH46" i="19"/>
  <c r="AL42" i="19"/>
  <c r="AK42" i="19"/>
  <c r="AH42" i="19"/>
  <c r="AI42" i="19"/>
  <c r="AL38" i="19"/>
  <c r="AK38" i="19"/>
  <c r="AH38" i="19"/>
  <c r="AI38" i="19"/>
  <c r="AL34" i="19"/>
  <c r="AK34" i="19"/>
  <c r="AH34" i="19"/>
  <c r="AI34" i="19"/>
  <c r="AH30" i="19"/>
  <c r="AL30" i="19"/>
  <c r="AK30" i="19"/>
  <c r="AI30" i="19"/>
  <c r="AH26" i="19"/>
  <c r="AL26" i="19"/>
  <c r="AK26" i="19"/>
  <c r="AI26" i="19"/>
  <c r="AH22" i="19"/>
  <c r="AL22" i="19"/>
  <c r="AK22" i="19"/>
  <c r="AI22" i="19"/>
  <c r="AH18" i="19"/>
  <c r="AL18" i="19"/>
  <c r="AK18" i="19"/>
  <c r="AI18" i="19"/>
  <c r="AH14" i="19"/>
  <c r="AL14" i="19"/>
  <c r="AK14" i="19"/>
  <c r="AI14" i="19"/>
  <c r="AH10" i="19"/>
  <c r="AL10" i="19"/>
  <c r="AK10" i="19"/>
  <c r="AI10" i="19"/>
  <c r="F102" i="19"/>
  <c r="F98" i="19"/>
  <c r="F94" i="19"/>
  <c r="F90" i="19"/>
  <c r="F86" i="19"/>
  <c r="F82" i="19"/>
  <c r="G99" i="2"/>
  <c r="G95" i="2"/>
  <c r="G91" i="2"/>
  <c r="G87" i="2"/>
  <c r="G83" i="2"/>
  <c r="G79" i="2"/>
  <c r="G75" i="2"/>
  <c r="G71" i="2"/>
  <c r="G67" i="2"/>
  <c r="G63" i="2"/>
  <c r="G59" i="2"/>
  <c r="AG57" i="19"/>
  <c r="G55" i="2"/>
  <c r="AG53" i="19"/>
  <c r="G51" i="2"/>
  <c r="AG49" i="19"/>
  <c r="G47" i="2"/>
  <c r="AG45" i="19"/>
  <c r="G43" i="2"/>
  <c r="AG41" i="19"/>
  <c r="G39" i="2"/>
  <c r="AG37" i="19"/>
  <c r="G35" i="2"/>
  <c r="AG33" i="19"/>
  <c r="G31" i="2"/>
  <c r="AG29" i="19"/>
  <c r="G27" i="2"/>
  <c r="AG25" i="19"/>
  <c r="G23" i="2"/>
  <c r="AG21" i="19"/>
  <c r="G19" i="2"/>
  <c r="AG17" i="19"/>
  <c r="G15" i="2"/>
  <c r="AG13" i="19"/>
  <c r="G11" i="2"/>
  <c r="AG9" i="19"/>
  <c r="AL101" i="19"/>
  <c r="AK101" i="19"/>
  <c r="AI101" i="19"/>
  <c r="AH101" i="19"/>
  <c r="AL97" i="19"/>
  <c r="AK97" i="19"/>
  <c r="AI97" i="19"/>
  <c r="AH97" i="19"/>
  <c r="AL93" i="19"/>
  <c r="AK93" i="19"/>
  <c r="AI93" i="19"/>
  <c r="AH93" i="19"/>
  <c r="AL89" i="19"/>
  <c r="AK89" i="19"/>
  <c r="AI89" i="19"/>
  <c r="AH89" i="19"/>
  <c r="AL85" i="19"/>
  <c r="AK85" i="19"/>
  <c r="AI85" i="19"/>
  <c r="AH85" i="19"/>
  <c r="AL81" i="19"/>
  <c r="AK81" i="19"/>
  <c r="AI81" i="19"/>
  <c r="AH81" i="19"/>
  <c r="AL77" i="19"/>
  <c r="AK77" i="19"/>
  <c r="AI77" i="19"/>
  <c r="AH77" i="19"/>
  <c r="AL73" i="19"/>
  <c r="AK73" i="19"/>
  <c r="AI73" i="19"/>
  <c r="AH73" i="19"/>
  <c r="AL69" i="19"/>
  <c r="AK69" i="19"/>
  <c r="AI69" i="19"/>
  <c r="AH69" i="19"/>
  <c r="AL65" i="19"/>
  <c r="AK65" i="19"/>
  <c r="AI65" i="19"/>
  <c r="AH65" i="19"/>
  <c r="AL61" i="19"/>
  <c r="AK61" i="19"/>
  <c r="AI61" i="19"/>
  <c r="AH61" i="19"/>
  <c r="AL57" i="19"/>
  <c r="AK57" i="19"/>
  <c r="AI57" i="19"/>
  <c r="AH57" i="19"/>
  <c r="AL53" i="19"/>
  <c r="AK53" i="19"/>
  <c r="AI53" i="19"/>
  <c r="AH53" i="19"/>
  <c r="AL49" i="19"/>
  <c r="AK49" i="19"/>
  <c r="AI49" i="19"/>
  <c r="AH49" i="19"/>
  <c r="AL45" i="19"/>
  <c r="AK45" i="19"/>
  <c r="AI45" i="19"/>
  <c r="AH45" i="19"/>
  <c r="AL41" i="19"/>
  <c r="AK41" i="19"/>
  <c r="AI41" i="19"/>
  <c r="AH41" i="19"/>
  <c r="AL37" i="19"/>
  <c r="AK37" i="19"/>
  <c r="AI37" i="19"/>
  <c r="AH37" i="19"/>
  <c r="AL33" i="19"/>
  <c r="AK33" i="19"/>
  <c r="AI33" i="19"/>
  <c r="AH33" i="19"/>
  <c r="AL29" i="19"/>
  <c r="AK29" i="19"/>
  <c r="AI29" i="19"/>
  <c r="AH29" i="19"/>
  <c r="AL25" i="19"/>
  <c r="AK25" i="19"/>
  <c r="AI25" i="19"/>
  <c r="AH25" i="19"/>
  <c r="AL21" i="19"/>
  <c r="AK21" i="19"/>
  <c r="AI21" i="19"/>
  <c r="AH21" i="19"/>
  <c r="AL17" i="19"/>
  <c r="AK17" i="19"/>
  <c r="AI17" i="19"/>
  <c r="AH17" i="19"/>
  <c r="AL13" i="19"/>
  <c r="AK13" i="19"/>
  <c r="AI13" i="19"/>
  <c r="AH13" i="19"/>
  <c r="AL9" i="19"/>
  <c r="AK9" i="19"/>
  <c r="AI9" i="19"/>
  <c r="AH9" i="19"/>
  <c r="F101" i="19"/>
  <c r="F97" i="19"/>
  <c r="F93" i="19"/>
  <c r="F89" i="19"/>
  <c r="F85" i="19"/>
  <c r="F81" i="19"/>
  <c r="G8" i="2"/>
  <c r="AG6" i="19"/>
  <c r="AI6" i="19"/>
  <c r="AL6" i="19"/>
  <c r="AH6" i="19"/>
  <c r="AK6" i="19"/>
  <c r="G102" i="2"/>
  <c r="G98" i="2"/>
  <c r="G94" i="2"/>
  <c r="G90" i="2"/>
  <c r="G86" i="2"/>
  <c r="G82" i="2"/>
  <c r="G78" i="2"/>
  <c r="G74" i="2"/>
  <c r="G70" i="2"/>
  <c r="G66" i="2"/>
  <c r="G62" i="2"/>
  <c r="G58" i="2"/>
  <c r="AG56" i="19"/>
  <c r="G54" i="2"/>
  <c r="AG52" i="19"/>
  <c r="G50" i="2"/>
  <c r="AG48" i="19"/>
  <c r="G46" i="2"/>
  <c r="AG44" i="19"/>
  <c r="G42" i="2"/>
  <c r="AG40" i="19"/>
  <c r="G38" i="2"/>
  <c r="AG36" i="19"/>
  <c r="G34" i="2"/>
  <c r="AG32" i="19"/>
  <c r="G30" i="2"/>
  <c r="AG28" i="19"/>
  <c r="G26" i="2"/>
  <c r="AG24" i="19"/>
  <c r="G22" i="2"/>
  <c r="AG20" i="19"/>
  <c r="G18" i="2"/>
  <c r="AG16" i="19"/>
  <c r="G14" i="2"/>
  <c r="AG12" i="19"/>
  <c r="G10" i="2"/>
  <c r="AG8" i="19"/>
  <c r="AK100" i="19"/>
  <c r="AL100" i="19"/>
  <c r="AH100" i="19"/>
  <c r="AI100" i="19"/>
  <c r="AK96" i="19"/>
  <c r="AL96" i="19"/>
  <c r="AI96" i="19"/>
  <c r="AH96" i="19"/>
  <c r="AK92" i="19"/>
  <c r="AH92" i="19"/>
  <c r="AL92" i="19"/>
  <c r="AI92" i="19"/>
  <c r="AK88" i="19"/>
  <c r="AI88" i="19"/>
  <c r="AL88" i="19"/>
  <c r="AH88" i="19"/>
  <c r="AK84" i="19"/>
  <c r="AL84" i="19"/>
  <c r="AH84" i="19"/>
  <c r="AI84" i="19"/>
  <c r="AK80" i="19"/>
  <c r="AL80" i="19"/>
  <c r="AI80" i="19"/>
  <c r="AH80" i="19"/>
  <c r="AK76" i="19"/>
  <c r="AH76" i="19"/>
  <c r="AL76" i="19"/>
  <c r="AI76" i="19"/>
  <c r="AK72" i="19"/>
  <c r="AI72" i="19"/>
  <c r="AL72" i="19"/>
  <c r="AH72" i="19"/>
  <c r="AK68" i="19"/>
  <c r="AL68" i="19"/>
  <c r="AH68" i="19"/>
  <c r="AI68" i="19"/>
  <c r="AK64" i="19"/>
  <c r="AL64" i="19"/>
  <c r="AI64" i="19"/>
  <c r="AH64" i="19"/>
  <c r="AK60" i="19"/>
  <c r="AH60" i="19"/>
  <c r="AL60" i="19"/>
  <c r="AI60" i="19"/>
  <c r="AK56" i="19"/>
  <c r="AI56" i="19"/>
  <c r="AL56" i="19"/>
  <c r="AH56" i="19"/>
  <c r="AK52" i="19"/>
  <c r="AL52" i="19"/>
  <c r="AH52" i="19"/>
  <c r="AI52" i="19"/>
  <c r="AK48" i="19"/>
  <c r="AL48" i="19"/>
  <c r="AI48" i="19"/>
  <c r="AH48" i="19"/>
  <c r="AK44" i="19"/>
  <c r="AI44" i="19"/>
  <c r="AH44" i="19"/>
  <c r="AL44" i="19"/>
  <c r="AK40" i="19"/>
  <c r="AI40" i="19"/>
  <c r="AL40" i="19"/>
  <c r="AH40" i="19"/>
  <c r="AK36" i="19"/>
  <c r="AI36" i="19"/>
  <c r="AL36" i="19"/>
  <c r="AH36" i="19"/>
  <c r="AK32" i="19"/>
  <c r="AI32" i="19"/>
  <c r="AL32" i="19"/>
  <c r="AH32" i="19"/>
  <c r="AK28" i="19"/>
  <c r="AI28" i="19"/>
  <c r="AH28" i="19"/>
  <c r="AL28" i="19"/>
  <c r="AK24" i="19"/>
  <c r="AI24" i="19"/>
  <c r="AH24" i="19"/>
  <c r="AL24" i="19"/>
  <c r="AK20" i="19"/>
  <c r="AI20" i="19"/>
  <c r="AH20" i="19"/>
  <c r="AL20" i="19"/>
  <c r="AK16" i="19"/>
  <c r="AI16" i="19"/>
  <c r="AH16" i="19"/>
  <c r="AL16" i="19"/>
  <c r="AK12" i="19"/>
  <c r="AI12" i="19"/>
  <c r="AH12" i="19"/>
  <c r="AL12" i="19"/>
  <c r="AK8" i="19"/>
  <c r="AI8" i="19"/>
  <c r="AH8" i="19"/>
  <c r="AL8" i="19"/>
  <c r="F100" i="19"/>
  <c r="F96" i="19"/>
  <c r="F92" i="19"/>
  <c r="F88" i="19"/>
  <c r="F84" i="19"/>
  <c r="F80" i="19"/>
  <c r="G101" i="2"/>
  <c r="G97" i="2"/>
  <c r="G93" i="2"/>
  <c r="G89" i="2"/>
  <c r="G85" i="2"/>
  <c r="G81" i="2"/>
  <c r="G77" i="2"/>
  <c r="G73" i="2"/>
  <c r="G69" i="2"/>
  <c r="G65" i="2"/>
  <c r="G61" i="2"/>
  <c r="G57" i="2"/>
  <c r="AG55" i="19"/>
  <c r="G53" i="2"/>
  <c r="AG51" i="19"/>
  <c r="G49" i="2"/>
  <c r="AG47" i="19"/>
  <c r="G45" i="2"/>
  <c r="AG43" i="19"/>
  <c r="G41" i="2"/>
  <c r="AG39" i="19"/>
  <c r="G37" i="2"/>
  <c r="AG35" i="19"/>
  <c r="G33" i="2"/>
  <c r="AG31" i="19"/>
  <c r="G29" i="2"/>
  <c r="AG27" i="19"/>
  <c r="G25" i="2"/>
  <c r="AG23" i="19"/>
  <c r="G21" i="2"/>
  <c r="AG19" i="19"/>
  <c r="G17" i="2"/>
  <c r="AG15" i="19"/>
  <c r="G13" i="2"/>
  <c r="AG11" i="19"/>
  <c r="G9" i="2"/>
  <c r="AG7" i="19"/>
  <c r="AI99" i="19"/>
  <c r="AL99" i="19"/>
  <c r="AK99" i="19"/>
  <c r="AH99" i="19"/>
  <c r="AI95" i="19"/>
  <c r="AL95" i="19"/>
  <c r="AK95" i="19"/>
  <c r="AH95" i="19"/>
  <c r="AI91" i="19"/>
  <c r="AL91" i="19"/>
  <c r="AH91" i="19"/>
  <c r="AK91" i="19"/>
  <c r="AI87" i="19"/>
  <c r="AL87" i="19"/>
  <c r="AH87" i="19"/>
  <c r="AK87" i="19"/>
  <c r="AI83" i="19"/>
  <c r="AL83" i="19"/>
  <c r="AK83" i="19"/>
  <c r="AH83" i="19"/>
  <c r="AI79" i="19"/>
  <c r="AL79" i="19"/>
  <c r="AK79" i="19"/>
  <c r="AH79" i="19"/>
  <c r="AI75" i="19"/>
  <c r="AL75" i="19"/>
  <c r="AH75" i="19"/>
  <c r="AK75" i="19"/>
  <c r="AI71" i="19"/>
  <c r="AL71" i="19"/>
  <c r="AH71" i="19"/>
  <c r="AK71" i="19"/>
  <c r="AI67" i="19"/>
  <c r="AL67" i="19"/>
  <c r="AK67" i="19"/>
  <c r="AH67" i="19"/>
  <c r="AI63" i="19"/>
  <c r="AL63" i="19"/>
  <c r="AK63" i="19"/>
  <c r="AH63" i="19"/>
  <c r="AI59" i="19"/>
  <c r="AL59" i="19"/>
  <c r="AH59" i="19"/>
  <c r="AK59" i="19"/>
  <c r="AI55" i="19"/>
  <c r="AL55" i="19"/>
  <c r="AH55" i="19"/>
  <c r="AK55" i="19"/>
  <c r="AI51" i="19"/>
  <c r="AL51" i="19"/>
  <c r="AK51" i="19"/>
  <c r="AH51" i="19"/>
  <c r="AI47" i="19"/>
  <c r="AL47" i="19"/>
  <c r="AK47" i="19"/>
  <c r="AH47" i="19"/>
  <c r="AI43" i="19"/>
  <c r="AL43" i="19"/>
  <c r="AH43" i="19"/>
  <c r="AK43" i="19"/>
  <c r="AI39" i="19"/>
  <c r="AL39" i="19"/>
  <c r="AH39" i="19"/>
  <c r="AK39" i="19"/>
  <c r="AI35" i="19"/>
  <c r="AL35" i="19"/>
  <c r="AK35" i="19"/>
  <c r="AH35" i="19"/>
  <c r="AI31" i="19"/>
  <c r="AL31" i="19"/>
  <c r="AK31" i="19"/>
  <c r="AH31" i="19"/>
  <c r="AI27" i="19"/>
  <c r="AL27" i="19"/>
  <c r="AK27" i="19"/>
  <c r="AH27" i="19"/>
  <c r="AI23" i="19"/>
  <c r="AL23" i="19"/>
  <c r="AH23" i="19"/>
  <c r="AK23" i="19"/>
  <c r="AI19" i="19"/>
  <c r="AL19" i="19"/>
  <c r="AK19" i="19"/>
  <c r="AH19" i="19"/>
  <c r="AI15" i="19"/>
  <c r="AL15" i="19"/>
  <c r="AK15" i="19"/>
  <c r="AH15" i="19"/>
  <c r="AI11" i="19"/>
  <c r="AL11" i="19"/>
  <c r="AK11" i="19"/>
  <c r="AH11" i="19"/>
  <c r="AI7" i="19"/>
  <c r="AL7" i="19"/>
  <c r="AH7" i="19"/>
  <c r="AK7" i="19"/>
  <c r="F99" i="19"/>
  <c r="F95" i="19"/>
  <c r="F91" i="19"/>
  <c r="F87" i="19"/>
  <c r="F83" i="19"/>
  <c r="C2" i="46"/>
  <c r="D2" i="46"/>
  <c r="Y78" i="19"/>
  <c r="AD101" i="19"/>
  <c r="AD97" i="19"/>
  <c r="AD93" i="19"/>
  <c r="AD89" i="19"/>
  <c r="AD85" i="19"/>
  <c r="AD81" i="19"/>
  <c r="AD77" i="19"/>
  <c r="AD73" i="19"/>
  <c r="AD69" i="19"/>
  <c r="AD65" i="19"/>
  <c r="AD61" i="19"/>
  <c r="AD57" i="19"/>
  <c r="AD53" i="19"/>
  <c r="AD49" i="19"/>
  <c r="AD45" i="19"/>
  <c r="AD41" i="19"/>
  <c r="AD37" i="19"/>
  <c r="AD33" i="19"/>
  <c r="AD29" i="19"/>
  <c r="AD25" i="19"/>
  <c r="AD21" i="19"/>
  <c r="AD17" i="19"/>
  <c r="AD13" i="19"/>
  <c r="AD9" i="19"/>
  <c r="AD100" i="19"/>
  <c r="AD96" i="19"/>
  <c r="AD92" i="19"/>
  <c r="AD88" i="19"/>
  <c r="AD84" i="19"/>
  <c r="AD80" i="19"/>
  <c r="AD76" i="19"/>
  <c r="AD72" i="19"/>
  <c r="AD68" i="19"/>
  <c r="AD64" i="19"/>
  <c r="AD60" i="19"/>
  <c r="AD56" i="19"/>
  <c r="AD52" i="19"/>
  <c r="AD48" i="19"/>
  <c r="AD44" i="19"/>
  <c r="AD40" i="19"/>
  <c r="AD36" i="19"/>
  <c r="AD32" i="19"/>
  <c r="AD28" i="19"/>
  <c r="AD24" i="19"/>
  <c r="AD20" i="19"/>
  <c r="AD16" i="19"/>
  <c r="AD12" i="19"/>
  <c r="AD8" i="19"/>
  <c r="AD99" i="19"/>
  <c r="AD95" i="19"/>
  <c r="AD91" i="19"/>
  <c r="AD87" i="19"/>
  <c r="AD83" i="19"/>
  <c r="AD79" i="19"/>
  <c r="AD75" i="19"/>
  <c r="AD71" i="19"/>
  <c r="AD67" i="19"/>
  <c r="AD63" i="19"/>
  <c r="AD59" i="19"/>
  <c r="AD55" i="19"/>
  <c r="AD51" i="19"/>
  <c r="AD47" i="19"/>
  <c r="AD43" i="19"/>
  <c r="AD39" i="19"/>
  <c r="AD35" i="19"/>
  <c r="AD31" i="19"/>
  <c r="AD27" i="19"/>
  <c r="AD23" i="19"/>
  <c r="AD19" i="19"/>
  <c r="AD15" i="19"/>
  <c r="AD11" i="19"/>
  <c r="AD7" i="19"/>
  <c r="AD6" i="19"/>
  <c r="AD102" i="19"/>
  <c r="AD98" i="19"/>
  <c r="AD94" i="19"/>
  <c r="AD90" i="19"/>
  <c r="AD86" i="19"/>
  <c r="AD82" i="19"/>
  <c r="AD78" i="19"/>
  <c r="AD74" i="19"/>
  <c r="AD70" i="19"/>
  <c r="AD66" i="19"/>
  <c r="AD62" i="19"/>
  <c r="AD58" i="19"/>
  <c r="AD54" i="19"/>
  <c r="AD50" i="19"/>
  <c r="AD46" i="19"/>
  <c r="AD42" i="19"/>
  <c r="AD38" i="19"/>
  <c r="AD34" i="19"/>
  <c r="AD30" i="19"/>
  <c r="AD26" i="19"/>
  <c r="AD22" i="19"/>
  <c r="AD18" i="19"/>
  <c r="AD14" i="19"/>
  <c r="AD10" i="19"/>
  <c r="Y101" i="19"/>
  <c r="Y97" i="19"/>
  <c r="Y93" i="19"/>
  <c r="Y89" i="19"/>
  <c r="Y85" i="19"/>
  <c r="Y81" i="19"/>
  <c r="Y100" i="19"/>
  <c r="Y96" i="19"/>
  <c r="Y92" i="19"/>
  <c r="Y88" i="19"/>
  <c r="Y84" i="19"/>
  <c r="Y80" i="19"/>
  <c r="Y99" i="19"/>
  <c r="Y95" i="19"/>
  <c r="Y91" i="19"/>
  <c r="Y87" i="19"/>
  <c r="Y83" i="19"/>
  <c r="Y102" i="19"/>
  <c r="Y98" i="19"/>
  <c r="Y94" i="19"/>
  <c r="Y90" i="19"/>
  <c r="Y86" i="19"/>
  <c r="Y82" i="19"/>
  <c r="O101" i="19"/>
  <c r="O97" i="19"/>
  <c r="O93" i="19"/>
  <c r="O89" i="19"/>
  <c r="O85" i="19"/>
  <c r="O81" i="19"/>
  <c r="O77" i="19"/>
  <c r="O73" i="19"/>
  <c r="O69" i="19"/>
  <c r="O65" i="19"/>
  <c r="O61" i="19"/>
  <c r="O57" i="19"/>
  <c r="O53" i="19"/>
  <c r="O49" i="19"/>
  <c r="O45" i="19"/>
  <c r="O41" i="19"/>
  <c r="O37" i="19"/>
  <c r="O33" i="19"/>
  <c r="O29" i="19"/>
  <c r="O25" i="19"/>
  <c r="O21" i="19"/>
  <c r="O17" i="19"/>
  <c r="O13" i="19"/>
  <c r="O9" i="19"/>
  <c r="O100" i="19"/>
  <c r="O96" i="19"/>
  <c r="O92" i="19"/>
  <c r="O88" i="19"/>
  <c r="O84" i="19"/>
  <c r="O80" i="19"/>
  <c r="O76" i="19"/>
  <c r="O72" i="19"/>
  <c r="O68" i="19"/>
  <c r="O64" i="19"/>
  <c r="O60" i="19"/>
  <c r="O56" i="19"/>
  <c r="O52" i="19"/>
  <c r="O48" i="19"/>
  <c r="O44" i="19"/>
  <c r="O40" i="19"/>
  <c r="O36" i="19"/>
  <c r="O32" i="19"/>
  <c r="O28" i="19"/>
  <c r="O24" i="19"/>
  <c r="O20" i="19"/>
  <c r="O16" i="19"/>
  <c r="O12" i="19"/>
  <c r="O8" i="19"/>
  <c r="O99" i="19"/>
  <c r="O95" i="19"/>
  <c r="O91" i="19"/>
  <c r="O87" i="19"/>
  <c r="O83" i="19"/>
  <c r="O79" i="19"/>
  <c r="O75" i="19"/>
  <c r="O71" i="19"/>
  <c r="O67" i="19"/>
  <c r="O63" i="19"/>
  <c r="O59" i="19"/>
  <c r="O55" i="19"/>
  <c r="O51" i="19"/>
  <c r="O47" i="19"/>
  <c r="O43" i="19"/>
  <c r="O39" i="19"/>
  <c r="O35" i="19"/>
  <c r="O31" i="19"/>
  <c r="O27" i="19"/>
  <c r="O23" i="19"/>
  <c r="O19" i="19"/>
  <c r="O15" i="19"/>
  <c r="O11" i="19"/>
  <c r="O7" i="19"/>
  <c r="O6" i="19"/>
  <c r="O102" i="19"/>
  <c r="O98" i="19"/>
  <c r="O94" i="19"/>
  <c r="O90" i="19"/>
  <c r="O86" i="19"/>
  <c r="O82" i="19"/>
  <c r="O78" i="19"/>
  <c r="O74" i="19"/>
  <c r="O70" i="19"/>
  <c r="O66" i="19"/>
  <c r="O62" i="19"/>
  <c r="O58" i="19"/>
  <c r="O54" i="19"/>
  <c r="O50" i="19"/>
  <c r="O46" i="19"/>
  <c r="O42" i="19"/>
  <c r="O38" i="19"/>
  <c r="O34" i="19"/>
  <c r="O30" i="19"/>
  <c r="O26" i="19"/>
  <c r="O22" i="19"/>
  <c r="O18" i="19"/>
  <c r="O14" i="19"/>
  <c r="O10" i="19"/>
  <c r="L93" i="19"/>
  <c r="U93" i="19"/>
  <c r="L77" i="19"/>
  <c r="U77" i="19"/>
  <c r="L65" i="19"/>
  <c r="U65" i="19"/>
  <c r="L57" i="19"/>
  <c r="U57" i="19"/>
  <c r="L45" i="19"/>
  <c r="U45" i="19"/>
  <c r="L37" i="19"/>
  <c r="U37" i="19"/>
  <c r="L25" i="19"/>
  <c r="U25" i="19"/>
  <c r="L9" i="19"/>
  <c r="U9" i="19"/>
  <c r="L100" i="19"/>
  <c r="U100" i="19"/>
  <c r="L96" i="19"/>
  <c r="U96" i="19"/>
  <c r="L92" i="19"/>
  <c r="U92" i="19"/>
  <c r="L88" i="19"/>
  <c r="U88" i="19"/>
  <c r="L84" i="19"/>
  <c r="U84" i="19"/>
  <c r="L80" i="19"/>
  <c r="U80" i="19"/>
  <c r="L76" i="19"/>
  <c r="U76" i="19"/>
  <c r="L72" i="19"/>
  <c r="U72" i="19"/>
  <c r="L68" i="19"/>
  <c r="U68" i="19"/>
  <c r="L64" i="19"/>
  <c r="U64" i="19"/>
  <c r="L60" i="19"/>
  <c r="U60" i="19"/>
  <c r="L56" i="19"/>
  <c r="U56" i="19"/>
  <c r="L52" i="19"/>
  <c r="U52" i="19"/>
  <c r="L48" i="19"/>
  <c r="U48" i="19"/>
  <c r="L44" i="19"/>
  <c r="U44" i="19"/>
  <c r="L40" i="19"/>
  <c r="U40" i="19"/>
  <c r="L36" i="19"/>
  <c r="U36" i="19"/>
  <c r="L32" i="19"/>
  <c r="U32" i="19"/>
  <c r="L28" i="19"/>
  <c r="U28" i="19"/>
  <c r="L24" i="19"/>
  <c r="U24" i="19"/>
  <c r="L20" i="19"/>
  <c r="U20" i="19"/>
  <c r="L16" i="19"/>
  <c r="U16" i="19"/>
  <c r="L12" i="19"/>
  <c r="U12" i="19"/>
  <c r="L8" i="19"/>
  <c r="U8" i="19"/>
  <c r="L97" i="19"/>
  <c r="U97" i="19"/>
  <c r="L85" i="19"/>
  <c r="U85" i="19"/>
  <c r="L69" i="19"/>
  <c r="U69" i="19"/>
  <c r="L53" i="19"/>
  <c r="U53" i="19"/>
  <c r="L41" i="19"/>
  <c r="U41" i="19"/>
  <c r="L29" i="19"/>
  <c r="U29" i="19"/>
  <c r="L17" i="19"/>
  <c r="U17" i="19"/>
  <c r="L99" i="19"/>
  <c r="U99" i="19"/>
  <c r="L95" i="19"/>
  <c r="U95" i="19"/>
  <c r="L91" i="19"/>
  <c r="U91" i="19"/>
  <c r="L87" i="19"/>
  <c r="U87" i="19"/>
  <c r="L83" i="19"/>
  <c r="U83" i="19"/>
  <c r="L79" i="19"/>
  <c r="U79" i="19"/>
  <c r="L75" i="19"/>
  <c r="U75" i="19"/>
  <c r="L71" i="19"/>
  <c r="U71" i="19"/>
  <c r="L67" i="19"/>
  <c r="U67" i="19"/>
  <c r="L63" i="19"/>
  <c r="U63" i="19"/>
  <c r="L59" i="19"/>
  <c r="U59" i="19"/>
  <c r="L55" i="19"/>
  <c r="U55" i="19"/>
  <c r="L51" i="19"/>
  <c r="U51" i="19"/>
  <c r="L47" i="19"/>
  <c r="U47" i="19"/>
  <c r="L43" i="19"/>
  <c r="U43" i="19"/>
  <c r="L39" i="19"/>
  <c r="U39" i="19"/>
  <c r="L35" i="19"/>
  <c r="U35" i="19"/>
  <c r="L31" i="19"/>
  <c r="U31" i="19"/>
  <c r="L27" i="19"/>
  <c r="U27" i="19"/>
  <c r="L23" i="19"/>
  <c r="U23" i="19"/>
  <c r="L19" i="19"/>
  <c r="U19" i="19"/>
  <c r="L15" i="19"/>
  <c r="U15" i="19"/>
  <c r="L11" i="19"/>
  <c r="U11" i="19"/>
  <c r="L7" i="19"/>
  <c r="U7" i="19"/>
  <c r="L101" i="19"/>
  <c r="U101" i="19"/>
  <c r="L89" i="19"/>
  <c r="U89" i="19"/>
  <c r="L81" i="19"/>
  <c r="U81" i="19"/>
  <c r="L73" i="19"/>
  <c r="U73" i="19"/>
  <c r="L61" i="19"/>
  <c r="U61" i="19"/>
  <c r="L49" i="19"/>
  <c r="U49" i="19"/>
  <c r="L33" i="19"/>
  <c r="U33" i="19"/>
  <c r="L21" i="19"/>
  <c r="U21" i="19"/>
  <c r="L13" i="19"/>
  <c r="U13" i="19"/>
  <c r="L6" i="19"/>
  <c r="L102" i="19"/>
  <c r="U102" i="19"/>
  <c r="L98" i="19"/>
  <c r="U98" i="19"/>
  <c r="L94" i="19"/>
  <c r="U94" i="19"/>
  <c r="L90" i="19"/>
  <c r="U90" i="19"/>
  <c r="L86" i="19"/>
  <c r="U86" i="19"/>
  <c r="L82" i="19"/>
  <c r="U82" i="19"/>
  <c r="L78" i="19"/>
  <c r="U78" i="19"/>
  <c r="L74" i="19"/>
  <c r="U74" i="19"/>
  <c r="L70" i="19"/>
  <c r="U70" i="19"/>
  <c r="L66" i="19"/>
  <c r="U66" i="19"/>
  <c r="L62" i="19"/>
  <c r="U62" i="19"/>
  <c r="L58" i="19"/>
  <c r="U58" i="19"/>
  <c r="L54" i="19"/>
  <c r="U54" i="19"/>
  <c r="L50" i="19"/>
  <c r="U50" i="19"/>
  <c r="L46" i="19"/>
  <c r="U46" i="19"/>
  <c r="L42" i="19"/>
  <c r="U42" i="19"/>
  <c r="L38" i="19"/>
  <c r="U38" i="19"/>
  <c r="L34" i="19"/>
  <c r="U34" i="19"/>
  <c r="L30" i="19"/>
  <c r="U30" i="19"/>
  <c r="L26" i="19"/>
  <c r="U26" i="19"/>
  <c r="L22" i="19"/>
  <c r="U22" i="19"/>
  <c r="L18" i="19"/>
  <c r="U18" i="19"/>
  <c r="L14" i="19"/>
  <c r="U14" i="19"/>
  <c r="L10" i="19"/>
  <c r="U10" i="19"/>
  <c r="N65" i="19"/>
  <c r="N61" i="19"/>
  <c r="N57" i="19"/>
  <c r="N53" i="19"/>
  <c r="N49" i="19"/>
  <c r="N33" i="19"/>
  <c r="N17" i="19"/>
  <c r="C6" i="24"/>
  <c r="D6" i="24"/>
  <c r="N64" i="19"/>
  <c r="N60" i="19"/>
  <c r="N56" i="19"/>
  <c r="N52" i="19"/>
  <c r="N44" i="19"/>
  <c r="N40" i="19"/>
  <c r="N28" i="19"/>
  <c r="N24" i="19"/>
  <c r="N12" i="19"/>
  <c r="N8" i="19"/>
  <c r="N59" i="19"/>
  <c r="N55" i="19"/>
  <c r="N31" i="19"/>
  <c r="N27" i="19"/>
  <c r="N11" i="19"/>
  <c r="E79" i="22"/>
  <c r="E75" i="22"/>
  <c r="E71" i="22"/>
  <c r="E67" i="22"/>
  <c r="K65" i="19"/>
  <c r="E63" i="22"/>
  <c r="K61" i="19"/>
  <c r="E59" i="22"/>
  <c r="K57" i="19"/>
  <c r="E55" i="22"/>
  <c r="K53" i="19"/>
  <c r="E51" i="22"/>
  <c r="K49" i="19"/>
  <c r="E47" i="22"/>
  <c r="K45" i="19"/>
  <c r="E43" i="22"/>
  <c r="K41" i="19"/>
  <c r="E39" i="22"/>
  <c r="K37" i="19"/>
  <c r="E35" i="22"/>
  <c r="K33" i="19"/>
  <c r="E31" i="22"/>
  <c r="K29" i="19"/>
  <c r="E27" i="22"/>
  <c r="K25" i="19"/>
  <c r="E23" i="22"/>
  <c r="K21" i="19"/>
  <c r="E19" i="22"/>
  <c r="K17" i="19"/>
  <c r="E15" i="22"/>
  <c r="K13" i="19"/>
  <c r="E11" i="22"/>
  <c r="K9" i="19"/>
  <c r="C5" i="24"/>
  <c r="E27" i="24"/>
  <c r="Z99" i="19"/>
  <c r="Z87" i="19"/>
  <c r="Z83" i="19"/>
  <c r="Z95" i="19"/>
  <c r="Z101" i="19"/>
  <c r="AE97" i="19"/>
  <c r="Z93" i="19"/>
  <c r="AE89" i="19"/>
  <c r="Z85" i="19"/>
  <c r="Z91" i="19"/>
  <c r="Z100" i="19"/>
  <c r="Z96" i="19"/>
  <c r="Z92" i="19"/>
  <c r="Z88" i="19"/>
  <c r="Z84" i="19"/>
  <c r="N43" i="19"/>
  <c r="N66" i="19"/>
  <c r="N62" i="19"/>
  <c r="N58" i="19"/>
  <c r="N46" i="19"/>
  <c r="N42" i="19"/>
  <c r="N30" i="19"/>
  <c r="N18" i="19"/>
  <c r="N14" i="19"/>
  <c r="N10" i="19"/>
  <c r="E8" i="22"/>
  <c r="E81" i="22"/>
  <c r="E77" i="22"/>
  <c r="E73" i="22"/>
  <c r="E69" i="22"/>
  <c r="E65" i="22"/>
  <c r="K63" i="19"/>
  <c r="E61" i="22"/>
  <c r="E57" i="22"/>
  <c r="K55" i="19"/>
  <c r="E53" i="22"/>
  <c r="K51" i="19"/>
  <c r="E49" i="22"/>
  <c r="K47" i="19"/>
  <c r="E45" i="22"/>
  <c r="K43" i="19"/>
  <c r="E41" i="22"/>
  <c r="K39" i="19"/>
  <c r="E37" i="22"/>
  <c r="K35" i="19"/>
  <c r="E33" i="22"/>
  <c r="K31" i="19"/>
  <c r="E29" i="22"/>
  <c r="K27" i="19"/>
  <c r="E25" i="22"/>
  <c r="K23" i="19"/>
  <c r="E21" i="22"/>
  <c r="K19" i="19"/>
  <c r="E17" i="22"/>
  <c r="K15" i="19"/>
  <c r="E13" i="22"/>
  <c r="K11" i="19"/>
  <c r="E9" i="22"/>
  <c r="K7" i="19"/>
  <c r="E78" i="22"/>
  <c r="K76" i="19"/>
  <c r="E74" i="22"/>
  <c r="E70" i="22"/>
  <c r="E66" i="22"/>
  <c r="K64" i="19"/>
  <c r="E62" i="22"/>
  <c r="K60" i="19"/>
  <c r="E58" i="22"/>
  <c r="K56" i="19"/>
  <c r="E54" i="22"/>
  <c r="K52" i="19"/>
  <c r="E50" i="22"/>
  <c r="K48" i="19"/>
  <c r="E46" i="22"/>
  <c r="K44" i="19"/>
  <c r="E42" i="22"/>
  <c r="K40" i="19"/>
  <c r="E38" i="22"/>
  <c r="K36" i="19"/>
  <c r="E34" i="22"/>
  <c r="K32" i="19"/>
  <c r="E30" i="22"/>
  <c r="K28" i="19"/>
  <c r="E26" i="22"/>
  <c r="K24" i="19"/>
  <c r="E22" i="22"/>
  <c r="K20" i="19"/>
  <c r="E18" i="22"/>
  <c r="K16" i="19"/>
  <c r="E14" i="22"/>
  <c r="K12" i="19"/>
  <c r="E10" i="22"/>
  <c r="K8" i="19"/>
  <c r="E80" i="22"/>
  <c r="E76" i="22"/>
  <c r="E72" i="22"/>
  <c r="E68" i="22"/>
  <c r="K66" i="19"/>
  <c r="E64" i="22"/>
  <c r="K62" i="19"/>
  <c r="E60" i="22"/>
  <c r="K58" i="19"/>
  <c r="E56" i="22"/>
  <c r="K54" i="19"/>
  <c r="E52" i="22"/>
  <c r="K50" i="19"/>
  <c r="E48" i="22"/>
  <c r="K46" i="19"/>
  <c r="E44" i="22"/>
  <c r="K42" i="19"/>
  <c r="E40" i="22"/>
  <c r="K38" i="19"/>
  <c r="E36" i="22"/>
  <c r="K34" i="19"/>
  <c r="E32" i="22"/>
  <c r="K30" i="19"/>
  <c r="E28" i="22"/>
  <c r="K26" i="19"/>
  <c r="E24" i="22"/>
  <c r="K22" i="19"/>
  <c r="E20" i="22"/>
  <c r="K18" i="19"/>
  <c r="E16" i="22"/>
  <c r="K14" i="19"/>
  <c r="E12" i="22"/>
  <c r="K10" i="19"/>
  <c r="E13" i="32"/>
  <c r="Z12" i="19"/>
  <c r="F102" i="18"/>
  <c r="G102" i="18"/>
  <c r="F98" i="18"/>
  <c r="G98" i="18"/>
  <c r="F94" i="18"/>
  <c r="G94" i="18"/>
  <c r="F90" i="18"/>
  <c r="G90" i="18"/>
  <c r="F86" i="18"/>
  <c r="G86" i="18"/>
  <c r="F82" i="18"/>
  <c r="G82" i="18"/>
  <c r="T80" i="19"/>
  <c r="F78" i="18"/>
  <c r="G78" i="18"/>
  <c r="T76" i="19"/>
  <c r="F74" i="18"/>
  <c r="G74" i="18"/>
  <c r="T72" i="19"/>
  <c r="F70" i="18"/>
  <c r="G70" i="18"/>
  <c r="T68" i="19"/>
  <c r="F66" i="18"/>
  <c r="G66" i="18"/>
  <c r="T64" i="19"/>
  <c r="F62" i="18"/>
  <c r="G62" i="18"/>
  <c r="T60" i="19"/>
  <c r="F58" i="18"/>
  <c r="G58" i="18"/>
  <c r="T56" i="19"/>
  <c r="F54" i="18"/>
  <c r="G54" i="18"/>
  <c r="T52" i="19"/>
  <c r="F50" i="18"/>
  <c r="G50" i="18"/>
  <c r="T48" i="19"/>
  <c r="F46" i="18"/>
  <c r="G46" i="18"/>
  <c r="T44" i="19"/>
  <c r="F42" i="18"/>
  <c r="G42" i="18"/>
  <c r="T40" i="19"/>
  <c r="F38" i="18"/>
  <c r="G38" i="18"/>
  <c r="T36" i="19"/>
  <c r="F34" i="18"/>
  <c r="G34" i="18"/>
  <c r="T32" i="19"/>
  <c r="F30" i="18"/>
  <c r="G30" i="18"/>
  <c r="T28" i="19"/>
  <c r="F26" i="18"/>
  <c r="G26" i="18"/>
  <c r="T24" i="19"/>
  <c r="F22" i="18"/>
  <c r="G22" i="18"/>
  <c r="T20" i="19"/>
  <c r="F18" i="18"/>
  <c r="G18" i="18"/>
  <c r="T16" i="19"/>
  <c r="F14" i="18"/>
  <c r="G14" i="18"/>
  <c r="T12" i="19"/>
  <c r="F10" i="18"/>
  <c r="G10" i="18"/>
  <c r="T8" i="19"/>
  <c r="AB55" i="19"/>
  <c r="AB23" i="19"/>
  <c r="E80" i="32"/>
  <c r="E76" i="32"/>
  <c r="Z75" i="19"/>
  <c r="E72" i="32"/>
  <c r="E68" i="32"/>
  <c r="E64" i="32"/>
  <c r="Z63" i="19"/>
  <c r="E60" i="32"/>
  <c r="Z59" i="19"/>
  <c r="E56" i="32"/>
  <c r="Z55" i="19"/>
  <c r="E52" i="32"/>
  <c r="Z51" i="19"/>
  <c r="E48" i="32"/>
  <c r="Z47" i="19"/>
  <c r="E44" i="32"/>
  <c r="Z43" i="19"/>
  <c r="E40" i="32"/>
  <c r="Z39" i="19"/>
  <c r="E36" i="32"/>
  <c r="Z35" i="19"/>
  <c r="E32" i="32"/>
  <c r="Z31" i="19"/>
  <c r="E28" i="32"/>
  <c r="Z27" i="19"/>
  <c r="E24" i="32"/>
  <c r="Z23" i="19"/>
  <c r="E20" i="32"/>
  <c r="Z19" i="19"/>
  <c r="E16" i="32"/>
  <c r="Z15" i="19"/>
  <c r="E12" i="32"/>
  <c r="Z11" i="19"/>
  <c r="E8" i="32"/>
  <c r="Z7" i="19"/>
  <c r="F99" i="31"/>
  <c r="G99" i="31"/>
  <c r="F95" i="31"/>
  <c r="H95" i="31"/>
  <c r="F91" i="31"/>
  <c r="H91" i="31"/>
  <c r="F87" i="31"/>
  <c r="G87" i="31"/>
  <c r="F83" i="31"/>
  <c r="G83" i="31"/>
  <c r="F79" i="31"/>
  <c r="H79" i="31"/>
  <c r="F75" i="31"/>
  <c r="H75" i="31"/>
  <c r="F71" i="31"/>
  <c r="G71" i="31"/>
  <c r="F67" i="31"/>
  <c r="G67" i="31"/>
  <c r="F63" i="31"/>
  <c r="G63" i="31"/>
  <c r="F59" i="31"/>
  <c r="H59" i="31"/>
  <c r="F55" i="31"/>
  <c r="G55" i="31"/>
  <c r="F51" i="31"/>
  <c r="H51" i="31"/>
  <c r="F47" i="31"/>
  <c r="J47" i="31"/>
  <c r="F43" i="31"/>
  <c r="H43" i="31"/>
  <c r="F39" i="31"/>
  <c r="F35" i="31"/>
  <c r="F31" i="31"/>
  <c r="F27" i="31"/>
  <c r="F23" i="31"/>
  <c r="F19" i="31"/>
  <c r="F15" i="31"/>
  <c r="J15" i="31"/>
  <c r="F11" i="31"/>
  <c r="V66" i="19"/>
  <c r="V50" i="19"/>
  <c r="E16" i="25"/>
  <c r="E82" i="32"/>
  <c r="E78" i="32"/>
  <c r="Z77" i="19"/>
  <c r="E74" i="32"/>
  <c r="E70" i="32"/>
  <c r="E66" i="32"/>
  <c r="Z65" i="19"/>
  <c r="E62" i="32"/>
  <c r="E58" i="32"/>
  <c r="Z57" i="19"/>
  <c r="E54" i="32"/>
  <c r="Z53" i="19"/>
  <c r="E50" i="32"/>
  <c r="Z49" i="19"/>
  <c r="E46" i="32"/>
  <c r="Z45" i="19"/>
  <c r="E42" i="32"/>
  <c r="Z41" i="19"/>
  <c r="E38" i="32"/>
  <c r="Z37" i="19"/>
  <c r="E34" i="32"/>
  <c r="Z33" i="19"/>
  <c r="E30" i="32"/>
  <c r="Z29" i="19"/>
  <c r="E26" i="32"/>
  <c r="Z25" i="19"/>
  <c r="E22" i="32"/>
  <c r="Z21" i="19"/>
  <c r="E18" i="32"/>
  <c r="Z17" i="19"/>
  <c r="E14" i="32"/>
  <c r="Z13" i="19"/>
  <c r="E10" i="32"/>
  <c r="Z9" i="19"/>
  <c r="E12" i="25"/>
  <c r="AE79" i="19"/>
  <c r="AE63" i="19"/>
  <c r="AE55" i="19"/>
  <c r="AE51" i="19"/>
  <c r="AE47" i="19"/>
  <c r="AE39" i="19"/>
  <c r="AE35" i="19"/>
  <c r="AE31" i="19"/>
  <c r="AE23" i="19"/>
  <c r="AE19" i="19"/>
  <c r="AE15" i="19"/>
  <c r="AB70" i="19"/>
  <c r="AB22" i="19"/>
  <c r="F101" i="31"/>
  <c r="H101" i="31"/>
  <c r="F97" i="31"/>
  <c r="G97" i="31"/>
  <c r="F93" i="31"/>
  <c r="H93" i="31"/>
  <c r="F89" i="31"/>
  <c r="G89" i="31"/>
  <c r="F85" i="31"/>
  <c r="H85" i="31"/>
  <c r="F81" i="31"/>
  <c r="G81" i="31"/>
  <c r="F77" i="31"/>
  <c r="H77" i="31"/>
  <c r="F73" i="31"/>
  <c r="G73" i="31"/>
  <c r="F69" i="31"/>
  <c r="H69" i="31"/>
  <c r="F65" i="31"/>
  <c r="G65" i="31"/>
  <c r="F61" i="31"/>
  <c r="H61" i="31"/>
  <c r="F57" i="31"/>
  <c r="G57" i="31"/>
  <c r="F53" i="31"/>
  <c r="H53" i="31"/>
  <c r="F49" i="31"/>
  <c r="J49" i="31"/>
  <c r="F45" i="31"/>
  <c r="J45" i="31"/>
  <c r="F41" i="31"/>
  <c r="F37" i="31"/>
  <c r="J37" i="31"/>
  <c r="F33" i="31"/>
  <c r="J33" i="31"/>
  <c r="F29" i="31"/>
  <c r="J29" i="31"/>
  <c r="F25" i="31"/>
  <c r="F21" i="31"/>
  <c r="H21" i="31"/>
  <c r="F17" i="31"/>
  <c r="J17" i="31"/>
  <c r="F13" i="31"/>
  <c r="H13" i="31"/>
  <c r="F9" i="31"/>
  <c r="V64" i="19"/>
  <c r="V48" i="19"/>
  <c r="V28" i="19"/>
  <c r="V12" i="19"/>
  <c r="F101" i="18"/>
  <c r="G101" i="18"/>
  <c r="F97" i="18"/>
  <c r="G97" i="18"/>
  <c r="F93" i="18"/>
  <c r="G93" i="18"/>
  <c r="F89" i="18"/>
  <c r="G89" i="18"/>
  <c r="F85" i="18"/>
  <c r="G85" i="18"/>
  <c r="F81" i="18"/>
  <c r="G81" i="18"/>
  <c r="T79" i="19"/>
  <c r="F77" i="18"/>
  <c r="G77" i="18"/>
  <c r="T75" i="19"/>
  <c r="F73" i="18"/>
  <c r="G73" i="18"/>
  <c r="T71" i="19"/>
  <c r="F69" i="18"/>
  <c r="G69" i="18"/>
  <c r="T67" i="19"/>
  <c r="F65" i="18"/>
  <c r="G65" i="18"/>
  <c r="T63" i="19"/>
  <c r="F61" i="18"/>
  <c r="G61" i="18"/>
  <c r="T59" i="19"/>
  <c r="F57" i="18"/>
  <c r="G57" i="18"/>
  <c r="T55" i="19"/>
  <c r="F53" i="18"/>
  <c r="G53" i="18"/>
  <c r="T51" i="19"/>
  <c r="F49" i="18"/>
  <c r="G49" i="18"/>
  <c r="T47" i="19"/>
  <c r="F45" i="18"/>
  <c r="G45" i="18"/>
  <c r="T43" i="19"/>
  <c r="F41" i="18"/>
  <c r="G41" i="18"/>
  <c r="T39" i="19"/>
  <c r="F37" i="18"/>
  <c r="G37" i="18"/>
  <c r="T35" i="19"/>
  <c r="F33" i="18"/>
  <c r="G33" i="18"/>
  <c r="T31" i="19"/>
  <c r="F29" i="18"/>
  <c r="G29" i="18"/>
  <c r="T27" i="19"/>
  <c r="F25" i="18"/>
  <c r="G25" i="18"/>
  <c r="T23" i="19"/>
  <c r="F21" i="18"/>
  <c r="G21" i="18"/>
  <c r="T19" i="19"/>
  <c r="F17" i="18"/>
  <c r="G17" i="18"/>
  <c r="T15" i="19"/>
  <c r="F13" i="18"/>
  <c r="G13" i="18"/>
  <c r="T11" i="19"/>
  <c r="F9" i="18"/>
  <c r="G9" i="18"/>
  <c r="T7" i="19"/>
  <c r="N78" i="19"/>
  <c r="N54" i="19"/>
  <c r="K80" i="19"/>
  <c r="F100" i="18"/>
  <c r="G100" i="18"/>
  <c r="F96" i="18"/>
  <c r="G96" i="18"/>
  <c r="F92" i="18"/>
  <c r="G92" i="18"/>
  <c r="F88" i="18"/>
  <c r="G88" i="18"/>
  <c r="F84" i="18"/>
  <c r="G84" i="18"/>
  <c r="T82" i="19"/>
  <c r="F80" i="18"/>
  <c r="G80" i="18"/>
  <c r="T78" i="19"/>
  <c r="F76" i="18"/>
  <c r="G76" i="18"/>
  <c r="T74" i="19"/>
  <c r="F72" i="18"/>
  <c r="G72" i="18"/>
  <c r="T70" i="19"/>
  <c r="F68" i="18"/>
  <c r="G68" i="18"/>
  <c r="T66" i="19"/>
  <c r="F64" i="18"/>
  <c r="G64" i="18"/>
  <c r="T62" i="19"/>
  <c r="F60" i="18"/>
  <c r="G60" i="18"/>
  <c r="T58" i="19"/>
  <c r="F56" i="18"/>
  <c r="G56" i="18"/>
  <c r="T54" i="19"/>
  <c r="F52" i="18"/>
  <c r="G52" i="18"/>
  <c r="T50" i="19"/>
  <c r="F48" i="18"/>
  <c r="G48" i="18"/>
  <c r="T46" i="19"/>
  <c r="F44" i="18"/>
  <c r="G44" i="18"/>
  <c r="T42" i="19"/>
  <c r="F40" i="18"/>
  <c r="G40" i="18"/>
  <c r="T38" i="19"/>
  <c r="F36" i="18"/>
  <c r="G36" i="18"/>
  <c r="T34" i="19"/>
  <c r="F32" i="18"/>
  <c r="G32" i="18"/>
  <c r="T30" i="19"/>
  <c r="F28" i="18"/>
  <c r="G28" i="18"/>
  <c r="T26" i="19"/>
  <c r="F24" i="18"/>
  <c r="G24" i="18"/>
  <c r="T22" i="19"/>
  <c r="F20" i="18"/>
  <c r="G20" i="18"/>
  <c r="T18" i="19"/>
  <c r="F16" i="18"/>
  <c r="G16" i="18"/>
  <c r="T14" i="19"/>
  <c r="F12" i="18"/>
  <c r="G12" i="18"/>
  <c r="T10" i="19"/>
  <c r="R78" i="19"/>
  <c r="R74" i="19"/>
  <c r="R70" i="19"/>
  <c r="R62" i="19"/>
  <c r="R58" i="19"/>
  <c r="R50" i="19"/>
  <c r="R42" i="19"/>
  <c r="R38" i="19"/>
  <c r="R30" i="19"/>
  <c r="R26" i="19"/>
  <c r="R18" i="19"/>
  <c r="R10" i="19"/>
  <c r="K74" i="19"/>
  <c r="K70" i="19"/>
  <c r="AE76" i="19"/>
  <c r="AE72" i="19"/>
  <c r="AE64" i="19"/>
  <c r="AE60" i="19"/>
  <c r="AE56" i="19"/>
  <c r="AE52" i="19"/>
  <c r="AE44" i="19"/>
  <c r="AE40" i="19"/>
  <c r="AE36" i="19"/>
  <c r="AE28" i="19"/>
  <c r="AE24" i="19"/>
  <c r="AE12" i="19"/>
  <c r="AE8" i="19"/>
  <c r="E9" i="32"/>
  <c r="Z8" i="19"/>
  <c r="F100" i="31"/>
  <c r="G100" i="31"/>
  <c r="F96" i="31"/>
  <c r="H96" i="31"/>
  <c r="F92" i="31"/>
  <c r="H92" i="31"/>
  <c r="F88" i="31"/>
  <c r="G88" i="31"/>
  <c r="F84" i="31"/>
  <c r="G84" i="31"/>
  <c r="F80" i="31"/>
  <c r="H80" i="31"/>
  <c r="F76" i="31"/>
  <c r="H76" i="31"/>
  <c r="F72" i="31"/>
  <c r="G72" i="31"/>
  <c r="F68" i="31"/>
  <c r="G68" i="31"/>
  <c r="F64" i="31"/>
  <c r="H64" i="31"/>
  <c r="F60" i="31"/>
  <c r="G60" i="31"/>
  <c r="F56" i="31"/>
  <c r="G56" i="31"/>
  <c r="F52" i="31"/>
  <c r="G52" i="31"/>
  <c r="F48" i="31"/>
  <c r="J48" i="31"/>
  <c r="F44" i="31"/>
  <c r="J44" i="31"/>
  <c r="F40" i="31"/>
  <c r="F36" i="31"/>
  <c r="F32" i="31"/>
  <c r="J32" i="31"/>
  <c r="F28" i="31"/>
  <c r="J28" i="31"/>
  <c r="F24" i="31"/>
  <c r="F20" i="31"/>
  <c r="F16" i="31"/>
  <c r="J16" i="31"/>
  <c r="F12" i="31"/>
  <c r="F8" i="31"/>
  <c r="V79" i="19"/>
  <c r="V71" i="19"/>
  <c r="V63" i="19"/>
  <c r="V47" i="19"/>
  <c r="V39" i="19"/>
  <c r="V31" i="19"/>
  <c r="V15" i="19"/>
  <c r="V7" i="19"/>
  <c r="AB76" i="19"/>
  <c r="AB72" i="19"/>
  <c r="AB68" i="19"/>
  <c r="AB56" i="19"/>
  <c r="AB52" i="19"/>
  <c r="AB44" i="19"/>
  <c r="AB36" i="19"/>
  <c r="AB20" i="19"/>
  <c r="F99" i="18"/>
  <c r="G99" i="18"/>
  <c r="F95" i="18"/>
  <c r="G95" i="18"/>
  <c r="F91" i="18"/>
  <c r="G91" i="18"/>
  <c r="F87" i="18"/>
  <c r="G87" i="18"/>
  <c r="F83" i="18"/>
  <c r="G83" i="18"/>
  <c r="T81" i="19"/>
  <c r="F79" i="18"/>
  <c r="G79" i="18"/>
  <c r="T77" i="19"/>
  <c r="F75" i="18"/>
  <c r="G75" i="18"/>
  <c r="T73" i="19"/>
  <c r="F71" i="18"/>
  <c r="G71" i="18"/>
  <c r="T69" i="19"/>
  <c r="F67" i="18"/>
  <c r="G67" i="18"/>
  <c r="T65" i="19"/>
  <c r="F63" i="18"/>
  <c r="G63" i="18"/>
  <c r="T61" i="19"/>
  <c r="F59" i="18"/>
  <c r="G59" i="18"/>
  <c r="T57" i="19"/>
  <c r="F55" i="18"/>
  <c r="G55" i="18"/>
  <c r="T53" i="19"/>
  <c r="F51" i="18"/>
  <c r="G51" i="18"/>
  <c r="T49" i="19"/>
  <c r="F47" i="18"/>
  <c r="G47" i="18"/>
  <c r="T45" i="19"/>
  <c r="F43" i="18"/>
  <c r="G43" i="18"/>
  <c r="T41" i="19"/>
  <c r="F39" i="18"/>
  <c r="G39" i="18"/>
  <c r="T37" i="19"/>
  <c r="F35" i="18"/>
  <c r="G35" i="18"/>
  <c r="T33" i="19"/>
  <c r="F31" i="18"/>
  <c r="G31" i="18"/>
  <c r="T29" i="19"/>
  <c r="F27" i="18"/>
  <c r="G27" i="18"/>
  <c r="T25" i="19"/>
  <c r="F23" i="18"/>
  <c r="G23" i="18"/>
  <c r="T21" i="19"/>
  <c r="F19" i="18"/>
  <c r="G19" i="18"/>
  <c r="T17" i="19"/>
  <c r="F15" i="18"/>
  <c r="G15" i="18"/>
  <c r="T13" i="19"/>
  <c r="F11" i="18"/>
  <c r="G11" i="18"/>
  <c r="T9" i="19"/>
  <c r="AC81" i="19"/>
  <c r="AC77" i="19"/>
  <c r="F8" i="18"/>
  <c r="F102" i="31"/>
  <c r="G102" i="31"/>
  <c r="F98" i="31"/>
  <c r="H98" i="31"/>
  <c r="F94" i="31"/>
  <c r="H94" i="31"/>
  <c r="F90" i="31"/>
  <c r="H90" i="31"/>
  <c r="F86" i="31"/>
  <c r="G86" i="31"/>
  <c r="F82" i="31"/>
  <c r="H82" i="31"/>
  <c r="F78" i="31"/>
  <c r="H78" i="31"/>
  <c r="F74" i="31"/>
  <c r="H74" i="31"/>
  <c r="F70" i="31"/>
  <c r="G70" i="31"/>
  <c r="F66" i="31"/>
  <c r="H66" i="31"/>
  <c r="F62" i="31"/>
  <c r="H62" i="31"/>
  <c r="F58" i="31"/>
  <c r="H58" i="31"/>
  <c r="F54" i="31"/>
  <c r="G54" i="31"/>
  <c r="F50" i="31"/>
  <c r="F46" i="31"/>
  <c r="J46" i="31"/>
  <c r="F42" i="31"/>
  <c r="F38" i="31"/>
  <c r="J38" i="31"/>
  <c r="F34" i="31"/>
  <c r="F30" i="31"/>
  <c r="J30" i="31"/>
  <c r="F26" i="31"/>
  <c r="F22" i="31"/>
  <c r="J22" i="31"/>
  <c r="F18" i="31"/>
  <c r="F14" i="31"/>
  <c r="J14" i="31"/>
  <c r="F10" i="31"/>
  <c r="Z79" i="19"/>
  <c r="AB71" i="19"/>
  <c r="AB63" i="19"/>
  <c r="AB47" i="19"/>
  <c r="AB39" i="19"/>
  <c r="AB31" i="19"/>
  <c r="AB15" i="19"/>
  <c r="AB7" i="19"/>
  <c r="E81" i="25"/>
  <c r="E77" i="25"/>
  <c r="E73" i="25"/>
  <c r="E69" i="25"/>
  <c r="E65" i="25"/>
  <c r="E61" i="25"/>
  <c r="E57" i="25"/>
  <c r="E53" i="25"/>
  <c r="E49" i="25"/>
  <c r="E45" i="25"/>
  <c r="E41" i="25"/>
  <c r="E37" i="25"/>
  <c r="E33" i="25"/>
  <c r="E29" i="25"/>
  <c r="E25" i="25"/>
  <c r="E21" i="25"/>
  <c r="E17" i="25"/>
  <c r="E13" i="25"/>
  <c r="AJ102" i="19"/>
  <c r="AC102" i="19"/>
  <c r="T102" i="19"/>
  <c r="R102" i="19"/>
  <c r="K102" i="19"/>
  <c r="H102" i="19"/>
  <c r="N102" i="19"/>
  <c r="X102" i="19"/>
  <c r="AF102" i="19"/>
  <c r="AE102" i="19"/>
  <c r="AB102" i="19"/>
  <c r="AA102" i="19"/>
  <c r="AJ98" i="19"/>
  <c r="AC98" i="19"/>
  <c r="T98" i="19"/>
  <c r="R98" i="19"/>
  <c r="N98" i="19"/>
  <c r="K98" i="19"/>
  <c r="H98" i="19"/>
  <c r="X98" i="19"/>
  <c r="AF98" i="19"/>
  <c r="AE98" i="19"/>
  <c r="AB98" i="19"/>
  <c r="AA98" i="19"/>
  <c r="AJ94" i="19"/>
  <c r="AC94" i="19"/>
  <c r="T94" i="19"/>
  <c r="R94" i="19"/>
  <c r="K94" i="19"/>
  <c r="N94" i="19"/>
  <c r="X94" i="19"/>
  <c r="AF94" i="19"/>
  <c r="AE94" i="19"/>
  <c r="AB94" i="19"/>
  <c r="AA94" i="19"/>
  <c r="H94" i="19"/>
  <c r="AJ90" i="19"/>
  <c r="AC90" i="19"/>
  <c r="T90" i="19"/>
  <c r="R90" i="19"/>
  <c r="N90" i="19"/>
  <c r="K90" i="19"/>
  <c r="H90" i="19"/>
  <c r="X90" i="19"/>
  <c r="AF90" i="19"/>
  <c r="AE90" i="19"/>
  <c r="AB90" i="19"/>
  <c r="AA90" i="19"/>
  <c r="AJ86" i="19"/>
  <c r="AC86" i="19"/>
  <c r="T86" i="19"/>
  <c r="R86" i="19"/>
  <c r="K86" i="19"/>
  <c r="N86" i="19"/>
  <c r="X86" i="19"/>
  <c r="AF86" i="19"/>
  <c r="AE86" i="19"/>
  <c r="AB86" i="19"/>
  <c r="AA86" i="19"/>
  <c r="H86" i="19"/>
  <c r="AJ82" i="19"/>
  <c r="AC82" i="19"/>
  <c r="R82" i="19"/>
  <c r="N82" i="19"/>
  <c r="K82" i="19"/>
  <c r="AF82" i="19"/>
  <c r="AE82" i="19"/>
  <c r="AB82" i="19"/>
  <c r="AA82" i="19"/>
  <c r="AJ78" i="19"/>
  <c r="AC78" i="19"/>
  <c r="K78" i="19"/>
  <c r="AF78" i="19"/>
  <c r="AB78" i="19"/>
  <c r="AA78" i="19"/>
  <c r="AJ74" i="19"/>
  <c r="N74" i="19"/>
  <c r="AF74" i="19"/>
  <c r="AB74" i="19"/>
  <c r="AA74" i="19"/>
  <c r="AJ70" i="19"/>
  <c r="N70" i="19"/>
  <c r="AF70" i="19"/>
  <c r="AA70" i="19"/>
  <c r="AJ66" i="19"/>
  <c r="R66" i="19"/>
  <c r="AF66" i="19"/>
  <c r="AB66" i="19"/>
  <c r="AA66" i="19"/>
  <c r="AJ62" i="19"/>
  <c r="AF62" i="19"/>
  <c r="AB62" i="19"/>
  <c r="AA62" i="19"/>
  <c r="AJ58" i="19"/>
  <c r="AF58" i="19"/>
  <c r="AB58" i="19"/>
  <c r="AA58" i="19"/>
  <c r="AJ54" i="19"/>
  <c r="R54" i="19"/>
  <c r="AF54" i="19"/>
  <c r="AB54" i="19"/>
  <c r="AA54" i="19"/>
  <c r="AJ50" i="19"/>
  <c r="AF50" i="19"/>
  <c r="AB50" i="19"/>
  <c r="AA50" i="19"/>
  <c r="AJ46" i="19"/>
  <c r="R46" i="19"/>
  <c r="AF46" i="19"/>
  <c r="AB46" i="19"/>
  <c r="AA46" i="19"/>
  <c r="AJ42" i="19"/>
  <c r="AF42" i="19"/>
  <c r="AB42" i="19"/>
  <c r="AA42" i="19"/>
  <c r="AJ38" i="19"/>
  <c r="AF38" i="19"/>
  <c r="AB38" i="19"/>
  <c r="AA38" i="19"/>
  <c r="AJ34" i="19"/>
  <c r="R34" i="19"/>
  <c r="AF34" i="19"/>
  <c r="AB34" i="19"/>
  <c r="AA34" i="19"/>
  <c r="AJ30" i="19"/>
  <c r="AF30" i="19"/>
  <c r="AB30" i="19"/>
  <c r="AA30" i="19"/>
  <c r="AJ26" i="19"/>
  <c r="N26" i="19"/>
  <c r="AF26" i="19"/>
  <c r="AB26" i="19"/>
  <c r="AA26" i="19"/>
  <c r="AJ22" i="19"/>
  <c r="R22" i="19"/>
  <c r="AF22" i="19"/>
  <c r="AA22" i="19"/>
  <c r="AJ18" i="19"/>
  <c r="AF18" i="19"/>
  <c r="AB18" i="19"/>
  <c r="AA18" i="19"/>
  <c r="AJ14" i="19"/>
  <c r="R14" i="19"/>
  <c r="AF14" i="19"/>
  <c r="AB14" i="19"/>
  <c r="AA14" i="19"/>
  <c r="AJ10" i="19"/>
  <c r="AF10" i="19"/>
  <c r="AB10" i="19"/>
  <c r="AA10" i="19"/>
  <c r="V102" i="19"/>
  <c r="V98" i="19"/>
  <c r="V94" i="19"/>
  <c r="V90" i="19"/>
  <c r="V86" i="19"/>
  <c r="V82" i="19"/>
  <c r="V78" i="19"/>
  <c r="V74" i="19"/>
  <c r="V70" i="19"/>
  <c r="V62" i="19"/>
  <c r="V58" i="19"/>
  <c r="V54" i="19"/>
  <c r="V46" i="19"/>
  <c r="V42" i="19"/>
  <c r="V38" i="19"/>
  <c r="V34" i="19"/>
  <c r="V30" i="19"/>
  <c r="V26" i="19"/>
  <c r="V22" i="19"/>
  <c r="V18" i="19"/>
  <c r="V14" i="19"/>
  <c r="V10" i="19"/>
  <c r="W102" i="19"/>
  <c r="W98" i="19"/>
  <c r="W94" i="19"/>
  <c r="W90" i="19"/>
  <c r="W86" i="19"/>
  <c r="W82" i="19"/>
  <c r="W78" i="19"/>
  <c r="W74" i="19"/>
  <c r="W70" i="19"/>
  <c r="W66" i="19"/>
  <c r="W62" i="19"/>
  <c r="W58" i="19"/>
  <c r="W54" i="19"/>
  <c r="W50" i="19"/>
  <c r="W46" i="19"/>
  <c r="W42" i="19"/>
  <c r="W38" i="19"/>
  <c r="W34" i="19"/>
  <c r="W30" i="19"/>
  <c r="W26" i="19"/>
  <c r="W22" i="19"/>
  <c r="W18" i="19"/>
  <c r="W14" i="19"/>
  <c r="W10" i="19"/>
  <c r="Z97" i="19"/>
  <c r="Z89" i="19"/>
  <c r="Z81" i="19"/>
  <c r="AA97" i="19"/>
  <c r="AA89" i="19"/>
  <c r="AA81" i="19"/>
  <c r="AA73" i="19"/>
  <c r="AA65" i="19"/>
  <c r="AA57" i="19"/>
  <c r="AA49" i="19"/>
  <c r="AA41" i="19"/>
  <c r="AA33" i="19"/>
  <c r="AA25" i="19"/>
  <c r="AA17" i="19"/>
  <c r="AA9" i="19"/>
  <c r="AB97" i="19"/>
  <c r="AB89" i="19"/>
  <c r="E80" i="25"/>
  <c r="E76" i="25"/>
  <c r="E72" i="25"/>
  <c r="E68" i="25"/>
  <c r="E64" i="25"/>
  <c r="E60" i="25"/>
  <c r="E56" i="25"/>
  <c r="E52" i="25"/>
  <c r="E48" i="25"/>
  <c r="E44" i="25"/>
  <c r="E40" i="25"/>
  <c r="E36" i="25"/>
  <c r="E32" i="25"/>
  <c r="E28" i="25"/>
  <c r="E24" i="25"/>
  <c r="E20" i="25"/>
  <c r="AJ101" i="19"/>
  <c r="AC101" i="19"/>
  <c r="T101" i="19"/>
  <c r="N101" i="19"/>
  <c r="K101" i="19"/>
  <c r="H101" i="19"/>
  <c r="R101" i="19"/>
  <c r="X101" i="19"/>
  <c r="AF101" i="19"/>
  <c r="AJ97" i="19"/>
  <c r="AC97" i="19"/>
  <c r="T97" i="19"/>
  <c r="N97" i="19"/>
  <c r="R97" i="19"/>
  <c r="K97" i="19"/>
  <c r="H97" i="19"/>
  <c r="X97" i="19"/>
  <c r="AF97" i="19"/>
  <c r="AJ93" i="19"/>
  <c r="AC93" i="19"/>
  <c r="T93" i="19"/>
  <c r="N93" i="19"/>
  <c r="K93" i="19"/>
  <c r="H93" i="19"/>
  <c r="R93" i="19"/>
  <c r="X93" i="19"/>
  <c r="AF93" i="19"/>
  <c r="AJ89" i="19"/>
  <c r="AC89" i="19"/>
  <c r="T89" i="19"/>
  <c r="N89" i="19"/>
  <c r="R89" i="19"/>
  <c r="K89" i="19"/>
  <c r="H89" i="19"/>
  <c r="X89" i="19"/>
  <c r="AF89" i="19"/>
  <c r="AJ85" i="19"/>
  <c r="AC85" i="19"/>
  <c r="T85" i="19"/>
  <c r="N85" i="19"/>
  <c r="K85" i="19"/>
  <c r="H85" i="19"/>
  <c r="R85" i="19"/>
  <c r="X85" i="19"/>
  <c r="AF85" i="19"/>
  <c r="AJ81" i="19"/>
  <c r="N81" i="19"/>
  <c r="R81" i="19"/>
  <c r="K81" i="19"/>
  <c r="AF81" i="19"/>
  <c r="AJ77" i="19"/>
  <c r="N77" i="19"/>
  <c r="K77" i="19"/>
  <c r="R77" i="19"/>
  <c r="AF77" i="19"/>
  <c r="AJ73" i="19"/>
  <c r="N73" i="19"/>
  <c r="R73" i="19"/>
  <c r="K73" i="19"/>
  <c r="AF73" i="19"/>
  <c r="Z73" i="19"/>
  <c r="AJ69" i="19"/>
  <c r="N69" i="19"/>
  <c r="K69" i="19"/>
  <c r="R69" i="19"/>
  <c r="AF69" i="19"/>
  <c r="Z69" i="19"/>
  <c r="AJ65" i="19"/>
  <c r="R65" i="19"/>
  <c r="AF65" i="19"/>
  <c r="AJ61" i="19"/>
  <c r="R61" i="19"/>
  <c r="AF61" i="19"/>
  <c r="Z61" i="19"/>
  <c r="AJ57" i="19"/>
  <c r="R57" i="19"/>
  <c r="AF57" i="19"/>
  <c r="AJ53" i="19"/>
  <c r="R53" i="19"/>
  <c r="AF53" i="19"/>
  <c r="AJ49" i="19"/>
  <c r="R49" i="19"/>
  <c r="AF49" i="19"/>
  <c r="AJ45" i="19"/>
  <c r="R45" i="19"/>
  <c r="AF45" i="19"/>
  <c r="AJ41" i="19"/>
  <c r="N41" i="19"/>
  <c r="R41" i="19"/>
  <c r="AF41" i="19"/>
  <c r="AJ37" i="19"/>
  <c r="R37" i="19"/>
  <c r="AF37" i="19"/>
  <c r="AJ33" i="19"/>
  <c r="R33" i="19"/>
  <c r="AF33" i="19"/>
  <c r="AJ29" i="19"/>
  <c r="R29" i="19"/>
  <c r="AF29" i="19"/>
  <c r="AJ25" i="19"/>
  <c r="R25" i="19"/>
  <c r="AF25" i="19"/>
  <c r="AJ21" i="19"/>
  <c r="R21" i="19"/>
  <c r="AF21" i="19"/>
  <c r="AJ17" i="19"/>
  <c r="R17" i="19"/>
  <c r="AF17" i="19"/>
  <c r="AJ13" i="19"/>
  <c r="R13" i="19"/>
  <c r="AF13" i="19"/>
  <c r="AJ9" i="19"/>
  <c r="R9" i="19"/>
  <c r="AF9" i="19"/>
  <c r="V101" i="19"/>
  <c r="V97" i="19"/>
  <c r="V93" i="19"/>
  <c r="V89" i="19"/>
  <c r="V85" i="19"/>
  <c r="W101" i="19"/>
  <c r="W97" i="19"/>
  <c r="W93" i="19"/>
  <c r="W89" i="19"/>
  <c r="W85" i="19"/>
  <c r="W81" i="19"/>
  <c r="W77" i="19"/>
  <c r="W73" i="19"/>
  <c r="W69" i="19"/>
  <c r="W65" i="19"/>
  <c r="W61" i="19"/>
  <c r="W57" i="19"/>
  <c r="W53" i="19"/>
  <c r="W49" i="19"/>
  <c r="W45" i="19"/>
  <c r="W41" i="19"/>
  <c r="W37" i="19"/>
  <c r="W33" i="19"/>
  <c r="W29" i="19"/>
  <c r="W25" i="19"/>
  <c r="W21" i="19"/>
  <c r="W17" i="19"/>
  <c r="W13" i="19"/>
  <c r="W9" i="19"/>
  <c r="Z102" i="19"/>
  <c r="AA95" i="19"/>
  <c r="AA87" i="19"/>
  <c r="AA79" i="19"/>
  <c r="AA71" i="19"/>
  <c r="AA63" i="19"/>
  <c r="AA55" i="19"/>
  <c r="AA47" i="19"/>
  <c r="AA39" i="19"/>
  <c r="AA31" i="19"/>
  <c r="AA23" i="19"/>
  <c r="AA15" i="19"/>
  <c r="AA7" i="19"/>
  <c r="AB95" i="19"/>
  <c r="AB87" i="19"/>
  <c r="AB79" i="19"/>
  <c r="AE95" i="19"/>
  <c r="AE87" i="19"/>
  <c r="E79" i="25"/>
  <c r="E75" i="25"/>
  <c r="E71" i="25"/>
  <c r="E67" i="25"/>
  <c r="E63" i="25"/>
  <c r="E59" i="25"/>
  <c r="E55" i="25"/>
  <c r="E51" i="25"/>
  <c r="E47" i="25"/>
  <c r="E43" i="25"/>
  <c r="E39" i="25"/>
  <c r="E35" i="25"/>
  <c r="E31" i="25"/>
  <c r="E27" i="25"/>
  <c r="E23" i="25"/>
  <c r="E19" i="25"/>
  <c r="E15" i="25"/>
  <c r="AJ100" i="19"/>
  <c r="AC100" i="19"/>
  <c r="T100" i="19"/>
  <c r="R100" i="19"/>
  <c r="N100" i="19"/>
  <c r="K100" i="19"/>
  <c r="H100" i="19"/>
  <c r="X100" i="19"/>
  <c r="AF100" i="19"/>
  <c r="AE100" i="19"/>
  <c r="AB100" i="19"/>
  <c r="AA100" i="19"/>
  <c r="AJ96" i="19"/>
  <c r="R96" i="19"/>
  <c r="AC96" i="19"/>
  <c r="T96" i="19"/>
  <c r="N96" i="19"/>
  <c r="K96" i="19"/>
  <c r="H96" i="19"/>
  <c r="X96" i="19"/>
  <c r="AF96" i="19"/>
  <c r="AE96" i="19"/>
  <c r="AB96" i="19"/>
  <c r="AA96" i="19"/>
  <c r="AJ92" i="19"/>
  <c r="AC92" i="19"/>
  <c r="T92" i="19"/>
  <c r="R92" i="19"/>
  <c r="N92" i="19"/>
  <c r="K92" i="19"/>
  <c r="H92" i="19"/>
  <c r="X92" i="19"/>
  <c r="AF92" i="19"/>
  <c r="AE92" i="19"/>
  <c r="AB92" i="19"/>
  <c r="AA92" i="19"/>
  <c r="AJ88" i="19"/>
  <c r="R88" i="19"/>
  <c r="AC88" i="19"/>
  <c r="T88" i="19"/>
  <c r="N88" i="19"/>
  <c r="K88" i="19"/>
  <c r="H88" i="19"/>
  <c r="X88" i="19"/>
  <c r="AF88" i="19"/>
  <c r="AE88" i="19"/>
  <c r="AB88" i="19"/>
  <c r="AA88" i="19"/>
  <c r="AJ84" i="19"/>
  <c r="AC84" i="19"/>
  <c r="T84" i="19"/>
  <c r="R84" i="19"/>
  <c r="N84" i="19"/>
  <c r="K84" i="19"/>
  <c r="H84" i="19"/>
  <c r="X84" i="19"/>
  <c r="AF84" i="19"/>
  <c r="AE84" i="19"/>
  <c r="AB84" i="19"/>
  <c r="AA84" i="19"/>
  <c r="AJ80" i="19"/>
  <c r="R80" i="19"/>
  <c r="N80" i="19"/>
  <c r="AF80" i="19"/>
  <c r="AE80" i="19"/>
  <c r="AB80" i="19"/>
  <c r="AA80" i="19"/>
  <c r="AJ76" i="19"/>
  <c r="R76" i="19"/>
  <c r="N76" i="19"/>
  <c r="AF76" i="19"/>
  <c r="AA76" i="19"/>
  <c r="AJ72" i="19"/>
  <c r="R72" i="19"/>
  <c r="N72" i="19"/>
  <c r="K72" i="19"/>
  <c r="AF72" i="19"/>
  <c r="AA72" i="19"/>
  <c r="AJ68" i="19"/>
  <c r="R68" i="19"/>
  <c r="N68" i="19"/>
  <c r="K68" i="19"/>
  <c r="AF68" i="19"/>
  <c r="AE68" i="19"/>
  <c r="AA68" i="19"/>
  <c r="AJ64" i="19"/>
  <c r="R64" i="19"/>
  <c r="AF64" i="19"/>
  <c r="AB64" i="19"/>
  <c r="AA64" i="19"/>
  <c r="AJ60" i="19"/>
  <c r="R60" i="19"/>
  <c r="AF60" i="19"/>
  <c r="AB60" i="19"/>
  <c r="AA60" i="19"/>
  <c r="AJ56" i="19"/>
  <c r="R56" i="19"/>
  <c r="AF56" i="19"/>
  <c r="AA56" i="19"/>
  <c r="AJ52" i="19"/>
  <c r="R52" i="19"/>
  <c r="AF52" i="19"/>
  <c r="AA52" i="19"/>
  <c r="AJ48" i="19"/>
  <c r="R48" i="19"/>
  <c r="AF48" i="19"/>
  <c r="AB48" i="19"/>
  <c r="AA48" i="19"/>
  <c r="AJ44" i="19"/>
  <c r="R44" i="19"/>
  <c r="AF44" i="19"/>
  <c r="AA44" i="19"/>
  <c r="AJ40" i="19"/>
  <c r="R40" i="19"/>
  <c r="AF40" i="19"/>
  <c r="AB40" i="19"/>
  <c r="AA40" i="19"/>
  <c r="AJ36" i="19"/>
  <c r="R36" i="19"/>
  <c r="AF36" i="19"/>
  <c r="AA36" i="19"/>
  <c r="AJ32" i="19"/>
  <c r="R32" i="19"/>
  <c r="AF32" i="19"/>
  <c r="AB32" i="19"/>
  <c r="AA32" i="19"/>
  <c r="AJ28" i="19"/>
  <c r="R28" i="19"/>
  <c r="AF28" i="19"/>
  <c r="AB28" i="19"/>
  <c r="AA28" i="19"/>
  <c r="AJ24" i="19"/>
  <c r="R24" i="19"/>
  <c r="AF24" i="19"/>
  <c r="AB24" i="19"/>
  <c r="AA24" i="19"/>
  <c r="AJ20" i="19"/>
  <c r="R20" i="19"/>
  <c r="AF20" i="19"/>
  <c r="AE20" i="19"/>
  <c r="AA20" i="19"/>
  <c r="AJ16" i="19"/>
  <c r="R16" i="19"/>
  <c r="AF16" i="19"/>
  <c r="AB16" i="19"/>
  <c r="AA16" i="19"/>
  <c r="AJ12" i="19"/>
  <c r="R12" i="19"/>
  <c r="AF12" i="19"/>
  <c r="AB12" i="19"/>
  <c r="AA12" i="19"/>
  <c r="AJ8" i="19"/>
  <c r="R8" i="19"/>
  <c r="AF8" i="19"/>
  <c r="AB8" i="19"/>
  <c r="AA8" i="19"/>
  <c r="V100" i="19"/>
  <c r="V96" i="19"/>
  <c r="V92" i="19"/>
  <c r="V88" i="19"/>
  <c r="V84" i="19"/>
  <c r="V80" i="19"/>
  <c r="V76" i="19"/>
  <c r="V72" i="19"/>
  <c r="V68" i="19"/>
  <c r="V60" i="19"/>
  <c r="V56" i="19"/>
  <c r="V52" i="19"/>
  <c r="V44" i="19"/>
  <c r="V40" i="19"/>
  <c r="V36" i="19"/>
  <c r="V32" i="19"/>
  <c r="V24" i="19"/>
  <c r="V20" i="19"/>
  <c r="V16" i="19"/>
  <c r="V8" i="19"/>
  <c r="W100" i="19"/>
  <c r="W96" i="19"/>
  <c r="W92" i="19"/>
  <c r="W88" i="19"/>
  <c r="W84" i="19"/>
  <c r="W80" i="19"/>
  <c r="W76" i="19"/>
  <c r="W72" i="19"/>
  <c r="W68" i="19"/>
  <c r="W64" i="19"/>
  <c r="W60" i="19"/>
  <c r="W56" i="19"/>
  <c r="W52" i="19"/>
  <c r="W48" i="19"/>
  <c r="W44" i="19"/>
  <c r="W40" i="19"/>
  <c r="W36" i="19"/>
  <c r="W32" i="19"/>
  <c r="W28" i="19"/>
  <c r="W24" i="19"/>
  <c r="W20" i="19"/>
  <c r="W16" i="19"/>
  <c r="W12" i="19"/>
  <c r="W8" i="19"/>
  <c r="AA101" i="19"/>
  <c r="AA93" i="19"/>
  <c r="AA85" i="19"/>
  <c r="AA77" i="19"/>
  <c r="AA69" i="19"/>
  <c r="AA61" i="19"/>
  <c r="AA53" i="19"/>
  <c r="AA45" i="19"/>
  <c r="AA37" i="19"/>
  <c r="AA29" i="19"/>
  <c r="AA21" i="19"/>
  <c r="AA13" i="19"/>
  <c r="AB101" i="19"/>
  <c r="AB93" i="19"/>
  <c r="AB85" i="19"/>
  <c r="AE101" i="19"/>
  <c r="AE93" i="19"/>
  <c r="AE85" i="19"/>
  <c r="E82" i="25"/>
  <c r="E78" i="25"/>
  <c r="E74" i="25"/>
  <c r="E70" i="25"/>
  <c r="E66" i="25"/>
  <c r="E62" i="25"/>
  <c r="E58" i="25"/>
  <c r="E54" i="25"/>
  <c r="E50" i="25"/>
  <c r="E46" i="25"/>
  <c r="E42" i="25"/>
  <c r="E38" i="25"/>
  <c r="E34" i="25"/>
  <c r="E30" i="25"/>
  <c r="E26" i="25"/>
  <c r="E22" i="25"/>
  <c r="E18" i="25"/>
  <c r="E14" i="25"/>
  <c r="AJ99" i="19"/>
  <c r="AC99" i="19"/>
  <c r="T99" i="19"/>
  <c r="N99" i="19"/>
  <c r="R99" i="19"/>
  <c r="K99" i="19"/>
  <c r="H99" i="19"/>
  <c r="X99" i="19"/>
  <c r="AF99" i="19"/>
  <c r="AJ95" i="19"/>
  <c r="AC95" i="19"/>
  <c r="T95" i="19"/>
  <c r="N95" i="19"/>
  <c r="K95" i="19"/>
  <c r="R95" i="19"/>
  <c r="H95" i="19"/>
  <c r="X95" i="19"/>
  <c r="AF95" i="19"/>
  <c r="AJ91" i="19"/>
  <c r="AC91" i="19"/>
  <c r="T91" i="19"/>
  <c r="N91" i="19"/>
  <c r="R91" i="19"/>
  <c r="K91" i="19"/>
  <c r="H91" i="19"/>
  <c r="X91" i="19"/>
  <c r="AF91" i="19"/>
  <c r="AJ87" i="19"/>
  <c r="AC87" i="19"/>
  <c r="T87" i="19"/>
  <c r="N87" i="19"/>
  <c r="K87" i="19"/>
  <c r="R87" i="19"/>
  <c r="H87" i="19"/>
  <c r="X87" i="19"/>
  <c r="AF87" i="19"/>
  <c r="AJ83" i="19"/>
  <c r="AC83" i="19"/>
  <c r="T83" i="19"/>
  <c r="N83" i="19"/>
  <c r="R83" i="19"/>
  <c r="K83" i="19"/>
  <c r="H83" i="19"/>
  <c r="X83" i="19"/>
  <c r="AF83" i="19"/>
  <c r="AJ79" i="19"/>
  <c r="AC79" i="19"/>
  <c r="N79" i="19"/>
  <c r="K79" i="19"/>
  <c r="R79" i="19"/>
  <c r="AF79" i="19"/>
  <c r="AJ75" i="19"/>
  <c r="N75" i="19"/>
  <c r="R75" i="19"/>
  <c r="K75" i="19"/>
  <c r="AF75" i="19"/>
  <c r="AE75" i="19"/>
  <c r="AJ71" i="19"/>
  <c r="N71" i="19"/>
  <c r="K71" i="19"/>
  <c r="R71" i="19"/>
  <c r="AF71" i="19"/>
  <c r="AE71" i="19"/>
  <c r="Z71" i="19"/>
  <c r="AJ67" i="19"/>
  <c r="N67" i="19"/>
  <c r="R67" i="19"/>
  <c r="K67" i="19"/>
  <c r="AF67" i="19"/>
  <c r="AE67" i="19"/>
  <c r="Z67" i="19"/>
  <c r="AJ63" i="19"/>
  <c r="N63" i="19"/>
  <c r="R63" i="19"/>
  <c r="AF63" i="19"/>
  <c r="AJ59" i="19"/>
  <c r="R59" i="19"/>
  <c r="K59" i="19"/>
  <c r="AF59" i="19"/>
  <c r="AE59" i="19"/>
  <c r="AJ55" i="19"/>
  <c r="R55" i="19"/>
  <c r="AF55" i="19"/>
  <c r="AJ51" i="19"/>
  <c r="R51" i="19"/>
  <c r="AF51" i="19"/>
  <c r="AJ47" i="19"/>
  <c r="R47" i="19"/>
  <c r="AF47" i="19"/>
  <c r="AJ43" i="19"/>
  <c r="R43" i="19"/>
  <c r="AF43" i="19"/>
  <c r="AJ39" i="19"/>
  <c r="R39" i="19"/>
  <c r="AF39" i="19"/>
  <c r="AJ35" i="19"/>
  <c r="R35" i="19"/>
  <c r="AF35" i="19"/>
  <c r="AJ31" i="19"/>
  <c r="R31" i="19"/>
  <c r="AF31" i="19"/>
  <c r="AJ27" i="19"/>
  <c r="R27" i="19"/>
  <c r="AF27" i="19"/>
  <c r="AE27" i="19"/>
  <c r="AJ23" i="19"/>
  <c r="N23" i="19"/>
  <c r="R23" i="19"/>
  <c r="AF23" i="19"/>
  <c r="AJ19" i="19"/>
  <c r="R19" i="19"/>
  <c r="AF19" i="19"/>
  <c r="AJ15" i="19"/>
  <c r="R15" i="19"/>
  <c r="AF15" i="19"/>
  <c r="AJ11" i="19"/>
  <c r="R11" i="19"/>
  <c r="AF11" i="19"/>
  <c r="AE11" i="19"/>
  <c r="AJ7" i="19"/>
  <c r="R7" i="19"/>
  <c r="N7" i="19"/>
  <c r="AF7" i="19"/>
  <c r="V99" i="19"/>
  <c r="V95" i="19"/>
  <c r="V91" i="19"/>
  <c r="V87" i="19"/>
  <c r="V83" i="19"/>
  <c r="V75" i="19"/>
  <c r="V67" i="19"/>
  <c r="V59" i="19"/>
  <c r="V55" i="19"/>
  <c r="V51" i="19"/>
  <c r="V43" i="19"/>
  <c r="V35" i="19"/>
  <c r="V27" i="19"/>
  <c r="V23" i="19"/>
  <c r="V19" i="19"/>
  <c r="V11" i="19"/>
  <c r="W99" i="19"/>
  <c r="W95" i="19"/>
  <c r="W91" i="19"/>
  <c r="W87" i="19"/>
  <c r="W83" i="19"/>
  <c r="W79" i="19"/>
  <c r="W75" i="19"/>
  <c r="W71" i="19"/>
  <c r="W67" i="19"/>
  <c r="W63" i="19"/>
  <c r="W59" i="19"/>
  <c r="W55" i="19"/>
  <c r="W51" i="19"/>
  <c r="W47" i="19"/>
  <c r="W43" i="19"/>
  <c r="W39" i="19"/>
  <c r="W35" i="19"/>
  <c r="W31" i="19"/>
  <c r="W27" i="19"/>
  <c r="W23" i="19"/>
  <c r="W19" i="19"/>
  <c r="W15" i="19"/>
  <c r="W11" i="19"/>
  <c r="W7" i="19"/>
  <c r="Z98" i="19"/>
  <c r="Z94" i="19"/>
  <c r="Z90" i="19"/>
  <c r="Z86" i="19"/>
  <c r="AA99" i="19"/>
  <c r="AA91" i="19"/>
  <c r="AA83" i="19"/>
  <c r="AA75" i="19"/>
  <c r="AA67" i="19"/>
  <c r="AA59" i="19"/>
  <c r="AA51" i="19"/>
  <c r="AA43" i="19"/>
  <c r="AA35" i="19"/>
  <c r="AA27" i="19"/>
  <c r="AA19" i="19"/>
  <c r="AA11" i="19"/>
  <c r="AB99" i="19"/>
  <c r="AB91" i="19"/>
  <c r="AB83" i="19"/>
  <c r="AB75" i="19"/>
  <c r="AB67" i="19"/>
  <c r="AB59" i="19"/>
  <c r="AB51" i="19"/>
  <c r="AB43" i="19"/>
  <c r="AB35" i="19"/>
  <c r="AB27" i="19"/>
  <c r="AB19" i="19"/>
  <c r="AB11" i="19"/>
  <c r="AE99" i="19"/>
  <c r="AE91" i="19"/>
  <c r="AE83" i="19"/>
  <c r="AC80" i="19"/>
  <c r="AE78" i="19"/>
  <c r="AE74" i="19"/>
  <c r="AE70" i="19"/>
  <c r="AE66" i="19"/>
  <c r="AE62" i="19"/>
  <c r="AE58" i="19"/>
  <c r="AE54" i="19"/>
  <c r="AE46" i="19"/>
  <c r="AE42" i="19"/>
  <c r="AE38" i="19"/>
  <c r="AE30" i="19"/>
  <c r="AE26" i="19"/>
  <c r="AE22" i="19"/>
  <c r="AE14" i="19"/>
  <c r="AE10" i="19"/>
  <c r="AE81" i="19"/>
  <c r="AE77" i="19"/>
  <c r="AE73" i="19"/>
  <c r="AE69" i="19"/>
  <c r="AE65" i="19"/>
  <c r="AE61" i="19"/>
  <c r="AE57" i="19"/>
  <c r="AE53" i="19"/>
  <c r="AE49" i="19"/>
  <c r="AE45" i="19"/>
  <c r="AE41" i="19"/>
  <c r="AE37" i="19"/>
  <c r="AE33" i="19"/>
  <c r="AE29" i="19"/>
  <c r="AE25" i="19"/>
  <c r="AE21" i="19"/>
  <c r="AE17" i="19"/>
  <c r="AE13" i="19"/>
  <c r="AB81" i="19"/>
  <c r="AB77" i="19"/>
  <c r="AB73" i="19"/>
  <c r="AB69" i="19"/>
  <c r="AB65" i="19"/>
  <c r="AB61" i="19"/>
  <c r="AB57" i="19"/>
  <c r="AB53" i="19"/>
  <c r="AB49" i="19"/>
  <c r="AB45" i="19"/>
  <c r="AB41" i="19"/>
  <c r="AB37" i="19"/>
  <c r="AB33" i="19"/>
  <c r="AB29" i="19"/>
  <c r="AB25" i="19"/>
  <c r="AB21" i="19"/>
  <c r="AB17" i="19"/>
  <c r="AB13" i="19"/>
  <c r="AB9" i="19"/>
  <c r="AE7" i="19"/>
  <c r="E83" i="32"/>
  <c r="Z82" i="19"/>
  <c r="E79" i="32"/>
  <c r="Z78" i="19"/>
  <c r="E75" i="32"/>
  <c r="Z74" i="19"/>
  <c r="E71" i="32"/>
  <c r="Z70" i="19"/>
  <c r="E67" i="32"/>
  <c r="Z66" i="19"/>
  <c r="E63" i="32"/>
  <c r="Z62" i="19"/>
  <c r="E59" i="32"/>
  <c r="Z58" i="19"/>
  <c r="E55" i="32"/>
  <c r="Z54" i="19"/>
  <c r="E51" i="32"/>
  <c r="Z50" i="19"/>
  <c r="E47" i="32"/>
  <c r="Z46" i="19"/>
  <c r="E43" i="32"/>
  <c r="Z42" i="19"/>
  <c r="E39" i="32"/>
  <c r="Z38" i="19"/>
  <c r="E35" i="32"/>
  <c r="Z34" i="19"/>
  <c r="E31" i="32"/>
  <c r="Z30" i="19"/>
  <c r="E27" i="32"/>
  <c r="Z26" i="19"/>
  <c r="E23" i="32"/>
  <c r="Z22" i="19"/>
  <c r="E19" i="32"/>
  <c r="Z18" i="19"/>
  <c r="E15" i="32"/>
  <c r="Z14" i="19"/>
  <c r="E11" i="32"/>
  <c r="Z10" i="19"/>
  <c r="E81" i="32"/>
  <c r="Z80" i="19"/>
  <c r="E77" i="32"/>
  <c r="Z76" i="19"/>
  <c r="E73" i="32"/>
  <c r="Z72" i="19"/>
  <c r="E69" i="32"/>
  <c r="Z68" i="19"/>
  <c r="E65" i="32"/>
  <c r="Z64" i="19"/>
  <c r="E61" i="32"/>
  <c r="Z60" i="19"/>
  <c r="E57" i="32"/>
  <c r="Z56" i="19"/>
  <c r="E53" i="32"/>
  <c r="Z52" i="19"/>
  <c r="E49" i="32"/>
  <c r="Z48" i="19"/>
  <c r="E45" i="32"/>
  <c r="Z44" i="19"/>
  <c r="E41" i="32"/>
  <c r="Z40" i="19"/>
  <c r="E37" i="32"/>
  <c r="Z36" i="19"/>
  <c r="E33" i="32"/>
  <c r="Z32" i="19"/>
  <c r="E29" i="32"/>
  <c r="Z28" i="19"/>
  <c r="E25" i="32"/>
  <c r="Z24" i="19"/>
  <c r="E21" i="32"/>
  <c r="Z20" i="19"/>
  <c r="E17" i="32"/>
  <c r="Z16" i="19"/>
  <c r="V81" i="19"/>
  <c r="V77" i="19"/>
  <c r="V73" i="19"/>
  <c r="V69" i="19"/>
  <c r="V65" i="19"/>
  <c r="V61" i="19"/>
  <c r="V57" i="19"/>
  <c r="V53" i="19"/>
  <c r="V49" i="19"/>
  <c r="V45" i="19"/>
  <c r="V41" i="19"/>
  <c r="V37" i="19"/>
  <c r="V33" i="19"/>
  <c r="V29" i="19"/>
  <c r="V25" i="19"/>
  <c r="V21" i="19"/>
  <c r="V17" i="19"/>
  <c r="V13" i="19"/>
  <c r="V9" i="19"/>
  <c r="AA6" i="19"/>
  <c r="A9" i="4"/>
  <c r="E9" i="4"/>
  <c r="A10" i="4"/>
  <c r="E10" i="4"/>
  <c r="A11" i="4"/>
  <c r="E11" i="4"/>
  <c r="A12" i="4"/>
  <c r="E12" i="4"/>
  <c r="A13" i="4"/>
  <c r="E13" i="4"/>
  <c r="A14" i="4"/>
  <c r="E14" i="4"/>
  <c r="A15" i="4"/>
  <c r="E15" i="4"/>
  <c r="A16" i="4"/>
  <c r="E16" i="4"/>
  <c r="A17" i="4"/>
  <c r="E17" i="4"/>
  <c r="A18" i="4"/>
  <c r="E18" i="4"/>
  <c r="A19" i="4"/>
  <c r="E19" i="4"/>
  <c r="A20" i="4"/>
  <c r="E20" i="4"/>
  <c r="A21" i="4"/>
  <c r="E21" i="4"/>
  <c r="A22" i="4"/>
  <c r="E22" i="4"/>
  <c r="A23" i="4"/>
  <c r="E23" i="4"/>
  <c r="A24" i="4"/>
  <c r="E24" i="4"/>
  <c r="A25" i="4"/>
  <c r="E25" i="4"/>
  <c r="A26" i="4"/>
  <c r="E26" i="4"/>
  <c r="A27" i="4"/>
  <c r="E27" i="4"/>
  <c r="A28" i="4"/>
  <c r="E28" i="4"/>
  <c r="A29" i="4"/>
  <c r="E29" i="4"/>
  <c r="A30" i="4"/>
  <c r="E30" i="4"/>
  <c r="A31" i="4"/>
  <c r="E31" i="4"/>
  <c r="A32" i="4"/>
  <c r="E32" i="4"/>
  <c r="A33" i="4"/>
  <c r="E33" i="4"/>
  <c r="A34" i="4"/>
  <c r="E34" i="4"/>
  <c r="A35" i="4"/>
  <c r="E35" i="4"/>
  <c r="A36" i="4"/>
  <c r="E36" i="4"/>
  <c r="A37" i="4"/>
  <c r="E37" i="4"/>
  <c r="A38" i="4"/>
  <c r="E38" i="4"/>
  <c r="A39" i="4"/>
  <c r="E39" i="4"/>
  <c r="A40" i="4"/>
  <c r="E40" i="4"/>
  <c r="A41" i="4"/>
  <c r="E41" i="4"/>
  <c r="A42" i="4"/>
  <c r="E42" i="4"/>
  <c r="A43" i="4"/>
  <c r="E43" i="4"/>
  <c r="A44" i="4"/>
  <c r="E44" i="4"/>
  <c r="A45" i="4"/>
  <c r="E45" i="4"/>
  <c r="A46" i="4"/>
  <c r="E46" i="4"/>
  <c r="A47" i="4"/>
  <c r="E47" i="4"/>
  <c r="A48" i="4"/>
  <c r="E48" i="4"/>
  <c r="A49" i="4"/>
  <c r="E49" i="4"/>
  <c r="A50" i="4"/>
  <c r="E50" i="4"/>
  <c r="A51" i="4"/>
  <c r="E51" i="4"/>
  <c r="A52" i="4"/>
  <c r="E52" i="4"/>
  <c r="A53" i="4"/>
  <c r="E53" i="4"/>
  <c r="A54" i="4"/>
  <c r="E54" i="4"/>
  <c r="A55" i="4"/>
  <c r="E55" i="4"/>
  <c r="A56" i="4"/>
  <c r="E56" i="4"/>
  <c r="A57" i="4"/>
  <c r="E57" i="4"/>
  <c r="A58" i="4"/>
  <c r="E58" i="4"/>
  <c r="A59" i="4"/>
  <c r="E59" i="4"/>
  <c r="A60" i="4"/>
  <c r="E60" i="4"/>
  <c r="A61" i="4"/>
  <c r="E61" i="4"/>
  <c r="A62" i="4"/>
  <c r="E62" i="4"/>
  <c r="A63" i="4"/>
  <c r="E63" i="4"/>
  <c r="A64" i="4"/>
  <c r="E64" i="4"/>
  <c r="A65" i="4"/>
  <c r="E65" i="4"/>
  <c r="A66" i="4"/>
  <c r="E66" i="4"/>
  <c r="A67" i="4"/>
  <c r="E67" i="4"/>
  <c r="A68" i="4"/>
  <c r="E68" i="4"/>
  <c r="A69" i="4"/>
  <c r="E69" i="4"/>
  <c r="A70" i="4"/>
  <c r="E70" i="4"/>
  <c r="A71" i="4"/>
  <c r="E71" i="4"/>
  <c r="A72" i="4"/>
  <c r="E72" i="4"/>
  <c r="A73" i="4"/>
  <c r="E73" i="4"/>
  <c r="A74" i="4"/>
  <c r="E74" i="4"/>
  <c r="A75" i="4"/>
  <c r="E75" i="4"/>
  <c r="A76" i="4"/>
  <c r="E76" i="4"/>
  <c r="A77" i="4"/>
  <c r="E77" i="4"/>
  <c r="A78" i="4"/>
  <c r="E78" i="4"/>
  <c r="A79" i="4"/>
  <c r="E79" i="4"/>
  <c r="A80" i="4"/>
  <c r="E80" i="4"/>
  <c r="A81" i="4"/>
  <c r="E81" i="4"/>
  <c r="A82" i="4"/>
  <c r="E82" i="4"/>
  <c r="A83" i="4"/>
  <c r="E83" i="4"/>
  <c r="A84" i="4"/>
  <c r="E84" i="4"/>
  <c r="A85" i="4"/>
  <c r="E85" i="4"/>
  <c r="A86" i="4"/>
  <c r="E86" i="4"/>
  <c r="A87" i="4"/>
  <c r="E87" i="4"/>
  <c r="A88" i="4"/>
  <c r="E88" i="4"/>
  <c r="A89" i="4"/>
  <c r="E89" i="4"/>
  <c r="A90" i="4"/>
  <c r="E90" i="4"/>
  <c r="A91" i="4"/>
  <c r="E91" i="4"/>
  <c r="A92" i="4"/>
  <c r="E92" i="4"/>
  <c r="A93" i="4"/>
  <c r="E93" i="4"/>
  <c r="A94" i="4"/>
  <c r="E94" i="4"/>
  <c r="A95" i="4"/>
  <c r="E95" i="4"/>
  <c r="A96" i="4"/>
  <c r="E96" i="4"/>
  <c r="A97" i="4"/>
  <c r="E97" i="4"/>
  <c r="A98" i="4"/>
  <c r="E98" i="4"/>
  <c r="A99" i="4"/>
  <c r="E99" i="4"/>
  <c r="A100" i="4"/>
  <c r="E100" i="4"/>
  <c r="A101" i="4"/>
  <c r="E101" i="4"/>
  <c r="I25" i="46"/>
  <c r="G25" i="46"/>
  <c r="I9" i="46"/>
  <c r="I17" i="46"/>
  <c r="I91" i="46"/>
  <c r="I37" i="46"/>
  <c r="I13" i="46"/>
  <c r="G13" i="46"/>
  <c r="I29" i="46"/>
  <c r="I41" i="46"/>
  <c r="G41" i="46"/>
  <c r="Y40" i="19"/>
  <c r="I53" i="46"/>
  <c r="I23" i="46"/>
  <c r="I21" i="46"/>
  <c r="G21" i="46"/>
  <c r="I33" i="46"/>
  <c r="I45" i="46"/>
  <c r="I77" i="46"/>
  <c r="J11" i="31"/>
  <c r="J19" i="31"/>
  <c r="J27" i="31"/>
  <c r="J35" i="31"/>
  <c r="I10" i="46"/>
  <c r="I18" i="46"/>
  <c r="I26" i="46"/>
  <c r="I34" i="46"/>
  <c r="I42" i="46"/>
  <c r="I50" i="46"/>
  <c r="I60" i="46"/>
  <c r="I68" i="46"/>
  <c r="I78" i="46"/>
  <c r="I88" i="46"/>
  <c r="I96" i="46"/>
  <c r="H12" i="31"/>
  <c r="H52" i="31"/>
  <c r="H60" i="31"/>
  <c r="H68" i="31"/>
  <c r="G61" i="31"/>
  <c r="G77" i="31"/>
  <c r="G93" i="31"/>
  <c r="I86" i="46"/>
  <c r="I83" i="46"/>
  <c r="G62" i="31"/>
  <c r="G78" i="31"/>
  <c r="G94" i="31"/>
  <c r="I95" i="46"/>
  <c r="H25" i="31"/>
  <c r="H41" i="31"/>
  <c r="H57" i="31"/>
  <c r="H65" i="31"/>
  <c r="H73" i="31"/>
  <c r="H81" i="31"/>
  <c r="H89" i="31"/>
  <c r="H97" i="31"/>
  <c r="G59" i="31"/>
  <c r="G75" i="31"/>
  <c r="G91" i="31"/>
  <c r="G76" i="31"/>
  <c r="G92" i="31"/>
  <c r="I15" i="46"/>
  <c r="I31" i="46"/>
  <c r="G31" i="46"/>
  <c r="I39" i="46"/>
  <c r="I47" i="46"/>
  <c r="I57" i="46"/>
  <c r="J10" i="31"/>
  <c r="J18" i="31"/>
  <c r="J26" i="31"/>
  <c r="J34" i="31"/>
  <c r="J42" i="31"/>
  <c r="J50" i="31"/>
  <c r="H31" i="31"/>
  <c r="H55" i="31"/>
  <c r="H63" i="31"/>
  <c r="I12" i="46"/>
  <c r="G12" i="46"/>
  <c r="I20" i="46"/>
  <c r="I28" i="46"/>
  <c r="I36" i="46"/>
  <c r="I44" i="46"/>
  <c r="I52" i="46"/>
  <c r="I62" i="46"/>
  <c r="I72" i="46"/>
  <c r="I80" i="46"/>
  <c r="I90" i="46"/>
  <c r="I98" i="46"/>
  <c r="J20" i="31"/>
  <c r="J36" i="31"/>
  <c r="I85" i="46"/>
  <c r="I7" i="46"/>
  <c r="G7" i="46"/>
  <c r="Y6" i="19"/>
  <c r="H67" i="31"/>
  <c r="H83" i="31"/>
  <c r="H99" i="31"/>
  <c r="I89" i="46"/>
  <c r="I63" i="46"/>
  <c r="H84" i="31"/>
  <c r="H100" i="31"/>
  <c r="G66" i="31"/>
  <c r="G82" i="31"/>
  <c r="G98" i="31"/>
  <c r="I73" i="46"/>
  <c r="I79" i="46"/>
  <c r="J9" i="31"/>
  <c r="G79" i="31"/>
  <c r="G95" i="31"/>
  <c r="I58" i="46"/>
  <c r="I75" i="46"/>
  <c r="H54" i="31"/>
  <c r="H70" i="31"/>
  <c r="H86" i="31"/>
  <c r="H102" i="31"/>
  <c r="G64" i="31"/>
  <c r="G80" i="31"/>
  <c r="G96" i="31"/>
  <c r="I49" i="46"/>
  <c r="I59" i="46"/>
  <c r="J23" i="31"/>
  <c r="J39" i="31"/>
  <c r="I14" i="46"/>
  <c r="I22" i="46"/>
  <c r="I30" i="46"/>
  <c r="I38" i="46"/>
  <c r="I46" i="46"/>
  <c r="I54" i="46"/>
  <c r="I64" i="46"/>
  <c r="I74" i="46"/>
  <c r="I82" i="46"/>
  <c r="I92" i="46"/>
  <c r="I100" i="46"/>
  <c r="H24" i="31"/>
  <c r="H56" i="31"/>
  <c r="I65" i="46"/>
  <c r="I97" i="46"/>
  <c r="I87" i="46"/>
  <c r="G53" i="31"/>
  <c r="G69" i="31"/>
  <c r="G85" i="31"/>
  <c r="G101" i="31"/>
  <c r="I101" i="46"/>
  <c r="I55" i="46"/>
  <c r="I11" i="46"/>
  <c r="I19" i="46"/>
  <c r="I27" i="46"/>
  <c r="I35" i="46"/>
  <c r="I43" i="46"/>
  <c r="G43" i="46"/>
  <c r="Y42" i="19"/>
  <c r="I51" i="46"/>
  <c r="G51" i="46"/>
  <c r="Y50" i="19"/>
  <c r="I61" i="46"/>
  <c r="I8" i="46"/>
  <c r="I16" i="46"/>
  <c r="I24" i="46"/>
  <c r="G24" i="46"/>
  <c r="Y23" i="19"/>
  <c r="I32" i="46"/>
  <c r="I40" i="46"/>
  <c r="I48" i="46"/>
  <c r="I56" i="46"/>
  <c r="I66" i="46"/>
  <c r="I76" i="46"/>
  <c r="I84" i="46"/>
  <c r="I94" i="46"/>
  <c r="I102" i="46"/>
  <c r="J8" i="31"/>
  <c r="J40" i="31"/>
  <c r="I81" i="46"/>
  <c r="I70" i="46"/>
  <c r="I71" i="46"/>
  <c r="H71" i="31"/>
  <c r="H87" i="31"/>
  <c r="I69" i="46"/>
  <c r="I67" i="46"/>
  <c r="I99" i="46"/>
  <c r="H72" i="31"/>
  <c r="H88" i="31"/>
  <c r="G58" i="31"/>
  <c r="G74" i="31"/>
  <c r="G90" i="31"/>
  <c r="I93" i="46"/>
  <c r="E9" i="24"/>
  <c r="D5" i="24"/>
  <c r="Y58" i="19"/>
  <c r="E35" i="24"/>
  <c r="AC32" i="19"/>
  <c r="D2" i="31"/>
  <c r="Y73" i="19"/>
  <c r="Y74" i="19"/>
  <c r="Y69" i="19"/>
  <c r="Y70" i="19"/>
  <c r="Y65" i="19"/>
  <c r="Y34" i="19"/>
  <c r="Y11" i="19"/>
  <c r="Y15" i="19"/>
  <c r="Y27" i="19"/>
  <c r="Y31" i="19"/>
  <c r="Y39" i="19"/>
  <c r="Y47" i="19"/>
  <c r="Y51" i="19"/>
  <c r="Y55" i="19"/>
  <c r="Y59" i="19"/>
  <c r="Y67" i="19"/>
  <c r="Y79" i="19"/>
  <c r="Y12" i="19"/>
  <c r="Y16" i="19"/>
  <c r="Y20" i="19"/>
  <c r="Y24" i="19"/>
  <c r="Y28" i="19"/>
  <c r="Y36" i="19"/>
  <c r="Y44" i="19"/>
  <c r="Y48" i="19"/>
  <c r="Y52" i="19"/>
  <c r="Y56" i="19"/>
  <c r="Y60" i="19"/>
  <c r="Y68" i="19"/>
  <c r="Y9" i="19"/>
  <c r="Y37" i="19"/>
  <c r="Y57" i="19"/>
  <c r="Y54" i="19"/>
  <c r="Y53" i="19"/>
  <c r="Y46" i="19"/>
  <c r="Y49" i="19"/>
  <c r="Y22" i="19"/>
  <c r="Y61" i="19"/>
  <c r="Y7" i="19"/>
  <c r="Y19" i="19"/>
  <c r="Y35" i="19"/>
  <c r="Y43" i="19"/>
  <c r="Y63" i="19"/>
  <c r="Y71" i="19"/>
  <c r="Y75" i="19"/>
  <c r="Y8" i="19"/>
  <c r="Y32" i="19"/>
  <c r="Y64" i="19"/>
  <c r="Y72" i="19"/>
  <c r="Y76" i="19"/>
  <c r="Y17" i="19"/>
  <c r="Y45" i="19"/>
  <c r="Y33" i="19"/>
  <c r="Y30" i="19"/>
  <c r="Y29" i="19"/>
  <c r="Y26" i="19"/>
  <c r="Y25" i="19"/>
  <c r="Y77" i="19"/>
  <c r="Y41" i="19"/>
  <c r="Y38" i="19"/>
  <c r="Y18" i="19"/>
  <c r="Y13" i="19"/>
  <c r="Y10" i="19"/>
  <c r="Y66" i="19"/>
  <c r="Y62" i="19"/>
  <c r="Y21" i="19"/>
  <c r="Y14" i="19"/>
  <c r="E56" i="24"/>
  <c r="AC53" i="19"/>
  <c r="E65" i="24"/>
  <c r="AC62" i="19"/>
  <c r="E66" i="24"/>
  <c r="AC63" i="19"/>
  <c r="E17" i="24"/>
  <c r="AC14" i="19"/>
  <c r="E67" i="24"/>
  <c r="AC64" i="19"/>
  <c r="E61" i="24"/>
  <c r="AC58" i="19"/>
  <c r="E51" i="24"/>
  <c r="AC48" i="19"/>
  <c r="E21" i="24"/>
  <c r="AC18" i="19"/>
  <c r="E52" i="24"/>
  <c r="AC49" i="19"/>
  <c r="E36" i="24"/>
  <c r="AC33" i="19"/>
  <c r="E76" i="24"/>
  <c r="AC73" i="19"/>
  <c r="E37" i="24"/>
  <c r="AC34" i="19"/>
  <c r="E69" i="24"/>
  <c r="AC66" i="19"/>
  <c r="E14" i="24"/>
  <c r="AC11" i="19"/>
  <c r="E74" i="24"/>
  <c r="AC71" i="19"/>
  <c r="E75" i="24"/>
  <c r="AC72" i="19"/>
  <c r="E48" i="24"/>
  <c r="AC45" i="19"/>
  <c r="E47" i="24"/>
  <c r="AC44" i="19"/>
  <c r="E45" i="24"/>
  <c r="AC42" i="19"/>
  <c r="E77" i="24"/>
  <c r="AC74" i="19"/>
  <c r="E30" i="24"/>
  <c r="AC27" i="19"/>
  <c r="E78" i="24"/>
  <c r="AC75" i="19"/>
  <c r="E79" i="24"/>
  <c r="AC76" i="19"/>
  <c r="E23" i="24"/>
  <c r="AC20" i="19"/>
  <c r="E62" i="24"/>
  <c r="AC59" i="19"/>
  <c r="E46" i="24"/>
  <c r="AC43" i="19"/>
  <c r="E24" i="24"/>
  <c r="AC21" i="19"/>
  <c r="E40" i="24"/>
  <c r="AC37" i="19"/>
  <c r="E72" i="24"/>
  <c r="AC69" i="19"/>
  <c r="E63" i="24"/>
  <c r="E25" i="24"/>
  <c r="AC22" i="19"/>
  <c r="E41" i="24"/>
  <c r="AC38" i="19"/>
  <c r="E57" i="24"/>
  <c r="AC54" i="19"/>
  <c r="E73" i="24"/>
  <c r="E31" i="24"/>
  <c r="AC28" i="19"/>
  <c r="E59" i="24"/>
  <c r="AC56" i="19"/>
  <c r="E18" i="24"/>
  <c r="AC15" i="19"/>
  <c r="E34" i="24"/>
  <c r="AC31" i="19"/>
  <c r="E50" i="24"/>
  <c r="AC47" i="19"/>
  <c r="E15" i="24"/>
  <c r="AC12" i="19"/>
  <c r="E20" i="24"/>
  <c r="AC17" i="19"/>
  <c r="E12" i="24"/>
  <c r="AC9" i="19"/>
  <c r="E28" i="24"/>
  <c r="AC25" i="19"/>
  <c r="E44" i="24"/>
  <c r="AC41" i="19"/>
  <c r="E60" i="24"/>
  <c r="AC57" i="19"/>
  <c r="E13" i="24"/>
  <c r="AC10" i="19"/>
  <c r="E29" i="24"/>
  <c r="AC26" i="19"/>
  <c r="E39" i="24"/>
  <c r="AC36" i="19"/>
  <c r="E71" i="24"/>
  <c r="AC68" i="19"/>
  <c r="E22" i="24"/>
  <c r="AC19" i="19"/>
  <c r="E38" i="24"/>
  <c r="AC35" i="19"/>
  <c r="E54" i="24"/>
  <c r="AC51" i="19"/>
  <c r="E70" i="24"/>
  <c r="AC67" i="19"/>
  <c r="E68" i="24"/>
  <c r="AC65" i="19"/>
  <c r="E53" i="24"/>
  <c r="AC50" i="19"/>
  <c r="E16" i="24"/>
  <c r="AC13" i="19"/>
  <c r="E32" i="24"/>
  <c r="AC29" i="19"/>
  <c r="E64" i="24"/>
  <c r="AC61" i="19"/>
  <c r="E19" i="24"/>
  <c r="AC16" i="19"/>
  <c r="E33" i="24"/>
  <c r="AC30" i="19"/>
  <c r="E49" i="24"/>
  <c r="AC46" i="19"/>
  <c r="E11" i="24"/>
  <c r="AC8" i="19"/>
  <c r="E43" i="24"/>
  <c r="AC40" i="19"/>
  <c r="E10" i="24"/>
  <c r="AC7" i="19"/>
  <c r="E26" i="24"/>
  <c r="AC23" i="19"/>
  <c r="E42" i="24"/>
  <c r="AC39" i="19"/>
  <c r="E58" i="24"/>
  <c r="AC55" i="19"/>
  <c r="E55" i="24"/>
  <c r="AC52" i="19"/>
  <c r="AC24" i="19"/>
  <c r="AC60" i="19"/>
  <c r="AC70" i="19"/>
  <c r="H79" i="19"/>
  <c r="H75" i="19"/>
  <c r="H67" i="19"/>
  <c r="H63" i="19"/>
  <c r="H51" i="19"/>
  <c r="H43" i="19"/>
  <c r="H35" i="19"/>
  <c r="H31" i="19"/>
  <c r="H27" i="19"/>
  <c r="H19" i="19"/>
  <c r="H15" i="19"/>
  <c r="H11" i="19"/>
  <c r="H78" i="19"/>
  <c r="H74" i="19"/>
  <c r="H70" i="19"/>
  <c r="H66" i="19"/>
  <c r="H58" i="19"/>
  <c r="H50" i="19"/>
  <c r="H46" i="19"/>
  <c r="H42" i="19"/>
  <c r="H38" i="19"/>
  <c r="H34" i="19"/>
  <c r="H30" i="19"/>
  <c r="H26" i="19"/>
  <c r="H22" i="19"/>
  <c r="H18" i="19"/>
  <c r="H14" i="19"/>
  <c r="H10" i="19"/>
  <c r="H77" i="19"/>
  <c r="H73" i="19"/>
  <c r="H69" i="19"/>
  <c r="H65" i="19"/>
  <c r="H61" i="19"/>
  <c r="H57" i="19"/>
  <c r="H53" i="19"/>
  <c r="H49" i="19"/>
  <c r="H45" i="19"/>
  <c r="H41" i="19"/>
  <c r="H33" i="19"/>
  <c r="H29" i="19"/>
  <c r="H21" i="19"/>
  <c r="H17" i="19"/>
  <c r="H13" i="19"/>
  <c r="H9" i="19"/>
  <c r="H76" i="19"/>
  <c r="H72" i="19"/>
  <c r="H68" i="19"/>
  <c r="H64" i="19"/>
  <c r="H60" i="19"/>
  <c r="H56" i="19"/>
  <c r="H52" i="19"/>
  <c r="H48" i="19"/>
  <c r="H44" i="19"/>
  <c r="H36" i="19"/>
  <c r="H32" i="19"/>
  <c r="H28" i="19"/>
  <c r="H20" i="19"/>
  <c r="H16" i="19"/>
  <c r="H12" i="19"/>
  <c r="H82" i="19"/>
  <c r="H62" i="19"/>
  <c r="H54" i="19"/>
  <c r="H81" i="19"/>
  <c r="H25" i="19"/>
  <c r="H80" i="19"/>
  <c r="H71" i="19"/>
  <c r="H59" i="19"/>
  <c r="H55" i="19"/>
  <c r="H47" i="19"/>
  <c r="H39" i="19"/>
  <c r="H23" i="19"/>
  <c r="H7" i="19"/>
  <c r="K101" i="31"/>
  <c r="K13" i="31"/>
  <c r="K85" i="31"/>
  <c r="K56" i="31"/>
  <c r="K92" i="31"/>
  <c r="K24" i="31"/>
  <c r="K23" i="31"/>
  <c r="G23" i="31"/>
  <c r="K69" i="31"/>
  <c r="K32" i="31"/>
  <c r="G32" i="31"/>
  <c r="K78" i="31"/>
  <c r="K83" i="31"/>
  <c r="K53" i="31"/>
  <c r="K63" i="31"/>
  <c r="K97" i="31"/>
  <c r="K65" i="31"/>
  <c r="K9" i="31"/>
  <c r="G9" i="31"/>
  <c r="K52" i="31"/>
  <c r="K34" i="31"/>
  <c r="G34" i="31"/>
  <c r="K74" i="31"/>
  <c r="K80" i="31"/>
  <c r="K79" i="31"/>
  <c r="K35" i="31"/>
  <c r="G35" i="31"/>
  <c r="K22" i="31"/>
  <c r="G22" i="31"/>
  <c r="K77" i="31"/>
  <c r="K21" i="31"/>
  <c r="K64" i="31"/>
  <c r="K8" i="31"/>
  <c r="G8" i="31"/>
  <c r="K102" i="31"/>
  <c r="K70" i="31"/>
  <c r="K84" i="31"/>
  <c r="K75" i="31"/>
  <c r="K55" i="31"/>
  <c r="K89" i="31"/>
  <c r="K57" i="31"/>
  <c r="K36" i="31"/>
  <c r="G36" i="31"/>
  <c r="K26" i="31"/>
  <c r="G26" i="31"/>
  <c r="K98" i="31"/>
  <c r="K66" i="31"/>
  <c r="K72" i="31"/>
  <c r="K71" i="31"/>
  <c r="K59" i="31"/>
  <c r="K27" i="31"/>
  <c r="G27" i="31"/>
  <c r="K49" i="31"/>
  <c r="G49" i="31"/>
  <c r="K15" i="31"/>
  <c r="G15" i="31"/>
  <c r="K45" i="31"/>
  <c r="G45" i="31"/>
  <c r="K46" i="31"/>
  <c r="G46" i="31"/>
  <c r="K28" i="31"/>
  <c r="G28" i="31"/>
  <c r="K16" i="31"/>
  <c r="G16" i="31"/>
  <c r="K94" i="31"/>
  <c r="K62" i="31"/>
  <c r="K76" i="31"/>
  <c r="K99" i="31"/>
  <c r="K67" i="31"/>
  <c r="K39" i="31"/>
  <c r="G39" i="31"/>
  <c r="K81" i="31"/>
  <c r="K41" i="31"/>
  <c r="K68" i="31"/>
  <c r="K20" i="31"/>
  <c r="G20" i="31"/>
  <c r="K50" i="31"/>
  <c r="G50" i="31"/>
  <c r="K18" i="31"/>
  <c r="G18" i="31"/>
  <c r="K90" i="31"/>
  <c r="K58" i="31"/>
  <c r="K96" i="31"/>
  <c r="K95" i="31"/>
  <c r="K51" i="31"/>
  <c r="K19" i="31"/>
  <c r="G19" i="31"/>
  <c r="K33" i="31"/>
  <c r="G33" i="31"/>
  <c r="K44" i="31"/>
  <c r="G44" i="31"/>
  <c r="K29" i="31"/>
  <c r="G29" i="31"/>
  <c r="K30" i="31"/>
  <c r="G30" i="31"/>
  <c r="K38" i="31"/>
  <c r="G38" i="31"/>
  <c r="K93" i="31"/>
  <c r="K61" i="31"/>
  <c r="K40" i="31"/>
  <c r="G40" i="31"/>
  <c r="K86" i="31"/>
  <c r="K54" i="31"/>
  <c r="K100" i="31"/>
  <c r="K91" i="31"/>
  <c r="K31" i="31"/>
  <c r="K73" i="31"/>
  <c r="K25" i="31"/>
  <c r="K60" i="31"/>
  <c r="K12" i="31"/>
  <c r="K42" i="31"/>
  <c r="G42" i="31"/>
  <c r="K10" i="31"/>
  <c r="G10" i="31"/>
  <c r="K82" i="31"/>
  <c r="K88" i="31"/>
  <c r="K87" i="31"/>
  <c r="K43" i="31"/>
  <c r="K11" i="31"/>
  <c r="G11" i="31"/>
  <c r="K17" i="31"/>
  <c r="G17" i="31"/>
  <c r="K47" i="31"/>
  <c r="G47" i="31"/>
  <c r="K14" i="31"/>
  <c r="G14" i="31"/>
  <c r="K37" i="31"/>
  <c r="G37" i="31"/>
  <c r="K48" i="31"/>
  <c r="G48" i="31"/>
  <c r="H24" i="19"/>
  <c r="H40" i="19"/>
  <c r="H37" i="19"/>
  <c r="H8" i="19"/>
  <c r="E10" i="25"/>
  <c r="Q42" i="14"/>
  <c r="S41" i="14"/>
  <c r="T41" i="14"/>
  <c r="J41" i="14"/>
  <c r="E41" i="14"/>
  <c r="A41" i="14"/>
  <c r="S40" i="14"/>
  <c r="J40" i="14"/>
  <c r="E40" i="14"/>
  <c r="A40" i="14"/>
  <c r="S39" i="14"/>
  <c r="J39" i="14"/>
  <c r="E39" i="14"/>
  <c r="A39" i="14"/>
  <c r="S38" i="14"/>
  <c r="J38" i="14"/>
  <c r="E38" i="14"/>
  <c r="A38" i="14"/>
  <c r="S37" i="14"/>
  <c r="J37" i="14"/>
  <c r="E37" i="14"/>
  <c r="A37" i="14"/>
  <c r="S36" i="14"/>
  <c r="J36" i="14"/>
  <c r="E36" i="14"/>
  <c r="A36" i="14"/>
  <c r="S35" i="14"/>
  <c r="J35" i="14"/>
  <c r="E35" i="14"/>
  <c r="A35" i="14"/>
  <c r="S34" i="14"/>
  <c r="J34" i="14"/>
  <c r="E34" i="14"/>
  <c r="A34" i="14"/>
  <c r="S33" i="14"/>
  <c r="J33" i="14"/>
  <c r="E33" i="14"/>
  <c r="A33" i="14"/>
  <c r="S32" i="14"/>
  <c r="J32" i="14"/>
  <c r="E32" i="14"/>
  <c r="A32" i="14"/>
  <c r="S31" i="14"/>
  <c r="J31" i="14"/>
  <c r="E31" i="14"/>
  <c r="A31" i="14"/>
  <c r="S30" i="14"/>
  <c r="J30" i="14"/>
  <c r="E30" i="14"/>
  <c r="A30" i="14"/>
  <c r="S29" i="14"/>
  <c r="J29" i="14"/>
  <c r="E29" i="14"/>
  <c r="A29" i="14"/>
  <c r="S28" i="14"/>
  <c r="T28" i="14"/>
  <c r="J28" i="14"/>
  <c r="E28" i="14"/>
  <c r="A28" i="14"/>
  <c r="S27" i="14"/>
  <c r="J27" i="14"/>
  <c r="E27" i="14"/>
  <c r="A27" i="14"/>
  <c r="S26" i="14"/>
  <c r="J26" i="14"/>
  <c r="E26" i="14"/>
  <c r="A26" i="14"/>
  <c r="S25" i="14"/>
  <c r="J25" i="14"/>
  <c r="E25" i="14"/>
  <c r="A25" i="14"/>
  <c r="S24" i="14"/>
  <c r="J24" i="14"/>
  <c r="E24" i="14"/>
  <c r="A24" i="14"/>
  <c r="S23" i="14"/>
  <c r="J23" i="14"/>
  <c r="E23" i="14"/>
  <c r="A23" i="14"/>
  <c r="S22" i="14"/>
  <c r="J22" i="14"/>
  <c r="E22" i="14"/>
  <c r="A22" i="14"/>
  <c r="S21" i="14"/>
  <c r="J21" i="14"/>
  <c r="E21" i="14"/>
  <c r="A21" i="14"/>
  <c r="S20" i="14"/>
  <c r="J20" i="14"/>
  <c r="E20" i="14"/>
  <c r="A20" i="14"/>
  <c r="S19" i="14"/>
  <c r="J19" i="14"/>
  <c r="E19" i="14"/>
  <c r="A19" i="14"/>
  <c r="S18" i="14"/>
  <c r="J18" i="14"/>
  <c r="E18" i="14"/>
  <c r="A18" i="14"/>
  <c r="S17" i="14"/>
  <c r="J17" i="14"/>
  <c r="E17" i="14"/>
  <c r="A17" i="14"/>
  <c r="S16" i="14"/>
  <c r="J16" i="14"/>
  <c r="E16" i="14"/>
  <c r="A16" i="14"/>
  <c r="S15" i="14"/>
  <c r="J15" i="14"/>
  <c r="E15" i="14"/>
  <c r="A15" i="14"/>
  <c r="S14" i="14"/>
  <c r="J14" i="14"/>
  <c r="E14" i="14"/>
  <c r="A14" i="14"/>
  <c r="S13" i="14"/>
  <c r="J13" i="14"/>
  <c r="E13" i="14"/>
  <c r="A13" i="14"/>
  <c r="S12" i="14"/>
  <c r="J12" i="14"/>
  <c r="E12" i="14"/>
  <c r="A12" i="14"/>
  <c r="S11" i="14"/>
  <c r="S43" i="14"/>
  <c r="J11" i="14"/>
  <c r="E11" i="14"/>
  <c r="A11" i="14"/>
  <c r="S10" i="14"/>
  <c r="J10" i="14"/>
  <c r="E10" i="14"/>
  <c r="A10" i="14"/>
  <c r="S9" i="14"/>
  <c r="J9" i="14"/>
  <c r="E9" i="14"/>
  <c r="A9" i="14"/>
  <c r="S8" i="14"/>
  <c r="J8" i="14"/>
  <c r="E8" i="14"/>
  <c r="A8" i="14"/>
  <c r="S7" i="14"/>
  <c r="J7" i="14"/>
  <c r="E7" i="14"/>
  <c r="A7" i="14"/>
  <c r="S6" i="14"/>
  <c r="S44" i="14"/>
  <c r="J6" i="14"/>
  <c r="E6" i="14"/>
  <c r="A6" i="14"/>
  <c r="S2" i="14"/>
  <c r="U1" i="14"/>
  <c r="AF6" i="19"/>
  <c r="AB6" i="19"/>
  <c r="E7" i="32"/>
  <c r="Z6" i="19"/>
  <c r="W6" i="19"/>
  <c r="V6" i="19"/>
  <c r="U6" i="19"/>
  <c r="R6" i="19"/>
  <c r="N6" i="19"/>
  <c r="H6" i="19"/>
  <c r="AE6" i="19"/>
  <c r="AJ6" i="19"/>
  <c r="K6" i="19"/>
  <c r="T11" i="14"/>
  <c r="U11" i="14"/>
  <c r="G8" i="18"/>
  <c r="T6" i="19"/>
  <c r="U2" i="14"/>
  <c r="T6" i="14"/>
  <c r="T20" i="14"/>
  <c r="U20" i="14"/>
  <c r="U28" i="14"/>
  <c r="T30" i="14"/>
  <c r="U30" i="14"/>
  <c r="U41" i="14"/>
  <c r="AC6" i="19"/>
  <c r="U6" i="14"/>
  <c r="N42" i="14"/>
  <c r="S42" i="14"/>
  <c r="S45" i="14"/>
  <c r="S47" i="14"/>
  <c r="F7" i="31"/>
  <c r="O41" i="14"/>
  <c r="O39" i="14"/>
  <c r="T39" i="14"/>
  <c r="U39" i="14"/>
  <c r="O37" i="14"/>
  <c r="T37" i="14"/>
  <c r="U37" i="14"/>
  <c r="O35" i="14"/>
  <c r="T35" i="14"/>
  <c r="U35" i="14"/>
  <c r="O33" i="14"/>
  <c r="T33" i="14"/>
  <c r="U33" i="14"/>
  <c r="O31" i="14"/>
  <c r="T31" i="14"/>
  <c r="U31" i="14"/>
  <c r="O29" i="14"/>
  <c r="T29" i="14"/>
  <c r="U29" i="14"/>
  <c r="O27" i="14"/>
  <c r="T27" i="14"/>
  <c r="U27" i="14"/>
  <c r="O25" i="14"/>
  <c r="T25" i="14"/>
  <c r="U25" i="14"/>
  <c r="O23" i="14"/>
  <c r="T23" i="14"/>
  <c r="U23" i="14"/>
  <c r="O21" i="14"/>
  <c r="T21" i="14"/>
  <c r="U21" i="14"/>
  <c r="O19" i="14"/>
  <c r="T19" i="14"/>
  <c r="U19" i="14"/>
  <c r="O17" i="14"/>
  <c r="T17" i="14"/>
  <c r="U17" i="14"/>
  <c r="O15" i="14"/>
  <c r="T15" i="14"/>
  <c r="U15" i="14"/>
  <c r="O13" i="14"/>
  <c r="T13" i="14"/>
  <c r="U13" i="14"/>
  <c r="O11" i="14"/>
  <c r="O9" i="14"/>
  <c r="T9" i="14"/>
  <c r="U9" i="14"/>
  <c r="O7" i="14"/>
  <c r="T7" i="14"/>
  <c r="O40" i="14"/>
  <c r="T40" i="14"/>
  <c r="U40" i="14"/>
  <c r="O38" i="14"/>
  <c r="T38" i="14"/>
  <c r="U38" i="14"/>
  <c r="O36" i="14"/>
  <c r="T36" i="14"/>
  <c r="U36" i="14"/>
  <c r="O34" i="14"/>
  <c r="T34" i="14"/>
  <c r="U34" i="14"/>
  <c r="O32" i="14"/>
  <c r="T32" i="14"/>
  <c r="U32" i="14"/>
  <c r="O30" i="14"/>
  <c r="O28" i="14"/>
  <c r="O26" i="14"/>
  <c r="T26" i="14"/>
  <c r="U26" i="14"/>
  <c r="O24" i="14"/>
  <c r="T24" i="14"/>
  <c r="U24" i="14"/>
  <c r="O22" i="14"/>
  <c r="T22" i="14"/>
  <c r="U22" i="14"/>
  <c r="O20" i="14"/>
  <c r="O18" i="14"/>
  <c r="T18" i="14"/>
  <c r="U18" i="14"/>
  <c r="O16" i="14"/>
  <c r="T16" i="14"/>
  <c r="U16" i="14"/>
  <c r="O14" i="14"/>
  <c r="T14" i="14"/>
  <c r="U14" i="14"/>
  <c r="O12" i="14"/>
  <c r="T12" i="14"/>
  <c r="U12" i="14"/>
  <c r="O10" i="14"/>
  <c r="T10" i="14"/>
  <c r="U10" i="14"/>
  <c r="O8" i="14"/>
  <c r="T8" i="14"/>
  <c r="U8" i="14"/>
  <c r="O6" i="14"/>
  <c r="H7" i="31"/>
  <c r="C2" i="31"/>
  <c r="X55" i="19"/>
  <c r="G55" i="19"/>
  <c r="D53" i="1"/>
  <c r="X78" i="19"/>
  <c r="G78" i="19"/>
  <c r="D76" i="1"/>
  <c r="X26" i="19"/>
  <c r="G26" i="19"/>
  <c r="D24" i="1"/>
  <c r="X10" i="19"/>
  <c r="G10" i="19"/>
  <c r="D8" i="1"/>
  <c r="X16" i="19"/>
  <c r="G16" i="19"/>
  <c r="D14" i="1"/>
  <c r="X29" i="19"/>
  <c r="G29" i="19"/>
  <c r="D27" i="1"/>
  <c r="X80" i="19"/>
  <c r="X67" i="19"/>
  <c r="G67" i="19"/>
  <c r="D65" i="1"/>
  <c r="X69" i="19"/>
  <c r="G69" i="19"/>
  <c r="D67" i="1"/>
  <c r="X38" i="19"/>
  <c r="G38" i="19"/>
  <c r="D36" i="1"/>
  <c r="X44" i="19"/>
  <c r="G44" i="19"/>
  <c r="D42" i="1"/>
  <c r="X28" i="19"/>
  <c r="G28" i="19"/>
  <c r="D26" i="1"/>
  <c r="X57" i="19"/>
  <c r="G57" i="19"/>
  <c r="D55" i="1"/>
  <c r="X41" i="19"/>
  <c r="G41" i="19"/>
  <c r="D39" i="1"/>
  <c r="X9" i="19"/>
  <c r="G9" i="19"/>
  <c r="D7" i="1"/>
  <c r="X79" i="19"/>
  <c r="G79" i="19"/>
  <c r="D77" i="1"/>
  <c r="X47" i="19"/>
  <c r="G47" i="19"/>
  <c r="D45" i="1"/>
  <c r="X70" i="19"/>
  <c r="G70" i="19"/>
  <c r="D68" i="1"/>
  <c r="X81" i="19"/>
  <c r="X34" i="19"/>
  <c r="G34" i="19"/>
  <c r="D32" i="1"/>
  <c r="X18" i="19"/>
  <c r="G18" i="19"/>
  <c r="D16" i="1"/>
  <c r="X56" i="19"/>
  <c r="G56" i="19"/>
  <c r="D54" i="1"/>
  <c r="X37" i="19"/>
  <c r="G37" i="19"/>
  <c r="D35" i="1"/>
  <c r="X21" i="19"/>
  <c r="G21" i="19"/>
  <c r="D19" i="1"/>
  <c r="X68" i="19"/>
  <c r="G68" i="19"/>
  <c r="D66" i="1"/>
  <c r="X59" i="19"/>
  <c r="G59" i="19"/>
  <c r="D57" i="1"/>
  <c r="X82" i="19"/>
  <c r="X46" i="19"/>
  <c r="G46" i="19"/>
  <c r="D44" i="1"/>
  <c r="X52" i="19"/>
  <c r="G52" i="19"/>
  <c r="D50" i="1"/>
  <c r="X49" i="19"/>
  <c r="G49" i="19"/>
  <c r="D47" i="1"/>
  <c r="U7" i="14"/>
  <c r="U42" i="14"/>
  <c r="T42" i="14"/>
  <c r="I7" i="31"/>
  <c r="G7" i="31"/>
  <c r="I74" i="31"/>
  <c r="I91" i="31"/>
  <c r="I78" i="31"/>
  <c r="I13" i="31"/>
  <c r="G13" i="31"/>
  <c r="I77" i="31"/>
  <c r="I53" i="31"/>
  <c r="I98" i="31"/>
  <c r="I26" i="31"/>
  <c r="I28" i="31"/>
  <c r="I33" i="31"/>
  <c r="I30" i="31"/>
  <c r="I16" i="31"/>
  <c r="I48" i="31"/>
  <c r="I37" i="31"/>
  <c r="I27" i="31"/>
  <c r="I90" i="31"/>
  <c r="I64" i="31"/>
  <c r="I43" i="31"/>
  <c r="G43" i="31"/>
  <c r="I69" i="31"/>
  <c r="I94" i="31"/>
  <c r="I93" i="31"/>
  <c r="I79" i="31"/>
  <c r="I101" i="31"/>
  <c r="I51" i="31"/>
  <c r="G51" i="31"/>
  <c r="I34" i="31"/>
  <c r="I36" i="31"/>
  <c r="I9" i="31"/>
  <c r="I39" i="31"/>
  <c r="I38" i="31"/>
  <c r="I45" i="31"/>
  <c r="I35" i="31"/>
  <c r="I80" i="31"/>
  <c r="I59" i="31"/>
  <c r="I85" i="31"/>
  <c r="I95" i="31"/>
  <c r="I92" i="31"/>
  <c r="I66" i="31"/>
  <c r="I10" i="31"/>
  <c r="I42" i="31"/>
  <c r="I44" i="31"/>
  <c r="I17" i="31"/>
  <c r="I49" i="31"/>
  <c r="I15" i="31"/>
  <c r="I47" i="31"/>
  <c r="I14" i="31"/>
  <c r="I46" i="31"/>
  <c r="I32" i="31"/>
  <c r="I11" i="31"/>
  <c r="I58" i="31"/>
  <c r="I96" i="31"/>
  <c r="I75" i="31"/>
  <c r="I76" i="31"/>
  <c r="I62" i="31"/>
  <c r="I61" i="31"/>
  <c r="I21" i="31"/>
  <c r="G21" i="31"/>
  <c r="X20" i="19"/>
  <c r="G20" i="19"/>
  <c r="I82" i="31"/>
  <c r="I18" i="31"/>
  <c r="I50" i="31"/>
  <c r="I20" i="31"/>
  <c r="I23" i="31"/>
  <c r="I22" i="31"/>
  <c r="I8" i="31"/>
  <c r="I40" i="31"/>
  <c r="I29" i="31"/>
  <c r="I19" i="31"/>
  <c r="I72" i="31"/>
  <c r="I71" i="31"/>
  <c r="I54" i="31"/>
  <c r="I81" i="31"/>
  <c r="I102" i="31"/>
  <c r="I83" i="31"/>
  <c r="I41" i="31"/>
  <c r="G41" i="31"/>
  <c r="X40" i="19"/>
  <c r="G40" i="19"/>
  <c r="D38" i="1"/>
  <c r="I86" i="31"/>
  <c r="I67" i="31"/>
  <c r="I31" i="31"/>
  <c r="G31" i="31"/>
  <c r="X30" i="19"/>
  <c r="G30" i="19"/>
  <c r="I97" i="31"/>
  <c r="I60" i="31"/>
  <c r="I70" i="31"/>
  <c r="I89" i="31"/>
  <c r="I87" i="31"/>
  <c r="I56" i="31"/>
  <c r="I88" i="31"/>
  <c r="I65" i="31"/>
  <c r="I25" i="31"/>
  <c r="G25" i="31"/>
  <c r="X24" i="19"/>
  <c r="G24" i="19"/>
  <c r="D22" i="1"/>
  <c r="I99" i="31"/>
  <c r="I12" i="31"/>
  <c r="G12" i="31"/>
  <c r="X11" i="19"/>
  <c r="G11" i="19"/>
  <c r="D9" i="1"/>
  <c r="I84" i="31"/>
  <c r="I63" i="31"/>
  <c r="I55" i="31"/>
  <c r="I57" i="31"/>
  <c r="I52" i="31"/>
  <c r="I24" i="31"/>
  <c r="G24" i="31"/>
  <c r="X23" i="19"/>
  <c r="G23" i="19"/>
  <c r="D21" i="1"/>
  <c r="I100" i="31"/>
  <c r="I73" i="31"/>
  <c r="I68" i="31"/>
  <c r="K7" i="31"/>
  <c r="X12" i="19"/>
  <c r="G12" i="19"/>
  <c r="D10" i="1"/>
  <c r="X54" i="19"/>
  <c r="G54" i="19"/>
  <c r="D52" i="1"/>
  <c r="X51" i="19"/>
  <c r="G51" i="19"/>
  <c r="D49" i="1"/>
  <c r="X27" i="19"/>
  <c r="G27" i="19"/>
  <c r="D25" i="1"/>
  <c r="X15" i="19"/>
  <c r="G15" i="19"/>
  <c r="D13" i="1"/>
  <c r="X25" i="19"/>
  <c r="G25" i="19"/>
  <c r="D23" i="1"/>
  <c r="X61" i="19"/>
  <c r="G61" i="19"/>
  <c r="D59" i="1"/>
  <c r="X22" i="19"/>
  <c r="G22" i="19"/>
  <c r="D20" i="1"/>
  <c r="X39" i="19"/>
  <c r="G39" i="19"/>
  <c r="D37" i="1"/>
  <c r="X31" i="19"/>
  <c r="G31" i="19"/>
  <c r="D29" i="1"/>
  <c r="X36" i="19"/>
  <c r="G36" i="19"/>
  <c r="D34" i="1"/>
  <c r="X60" i="19"/>
  <c r="G60" i="19"/>
  <c r="X48" i="19"/>
  <c r="G48" i="19"/>
  <c r="X75" i="19"/>
  <c r="G75" i="19"/>
  <c r="D73" i="1"/>
  <c r="X65" i="19"/>
  <c r="G65" i="19"/>
  <c r="X19" i="19"/>
  <c r="G19" i="19"/>
  <c r="X58" i="19"/>
  <c r="G58" i="19"/>
  <c r="D56" i="1"/>
  <c r="X14" i="19"/>
  <c r="G14" i="19"/>
  <c r="X35" i="19"/>
  <c r="G35" i="19"/>
  <c r="D33" i="1"/>
  <c r="X32" i="19"/>
  <c r="G32" i="19"/>
  <c r="D30" i="1"/>
  <c r="X72" i="19"/>
  <c r="G72" i="19"/>
  <c r="X45" i="19"/>
  <c r="G45" i="19"/>
  <c r="D43" i="1"/>
  <c r="X8" i="19"/>
  <c r="G8" i="19"/>
  <c r="X17" i="19"/>
  <c r="G17" i="19"/>
  <c r="X71" i="19"/>
  <c r="G71" i="19"/>
  <c r="D69" i="1"/>
  <c r="X74" i="19"/>
  <c r="G74" i="19"/>
  <c r="X63" i="19"/>
  <c r="G63" i="19"/>
  <c r="X64" i="19"/>
  <c r="G64" i="19"/>
  <c r="X50" i="19"/>
  <c r="G50" i="19"/>
  <c r="D48" i="1"/>
  <c r="X73" i="19"/>
  <c r="G73" i="19"/>
  <c r="D71" i="1"/>
  <c r="X43" i="19"/>
  <c r="G43" i="19"/>
  <c r="D41" i="1"/>
  <c r="X33" i="19"/>
  <c r="G33" i="19"/>
  <c r="D31" i="1"/>
  <c r="X53" i="19"/>
  <c r="G53" i="19"/>
  <c r="D51" i="1"/>
  <c r="X76" i="19"/>
  <c r="G76" i="19"/>
  <c r="D74" i="1"/>
  <c r="X66" i="19"/>
  <c r="G66" i="19"/>
  <c r="D64" i="1"/>
  <c r="X7" i="19"/>
  <c r="G7" i="19"/>
  <c r="D5" i="1"/>
  <c r="X13" i="19"/>
  <c r="G13" i="19"/>
  <c r="X77" i="19"/>
  <c r="G77" i="19"/>
  <c r="X42" i="19"/>
  <c r="G42" i="19"/>
  <c r="X62" i="19"/>
  <c r="G62" i="19"/>
  <c r="D60" i="1"/>
  <c r="X6" i="19"/>
  <c r="G6" i="19"/>
  <c r="F68" i="19"/>
  <c r="F34" i="19"/>
  <c r="F70" i="19"/>
  <c r="F44" i="19"/>
  <c r="F78" i="19"/>
  <c r="F55" i="19"/>
  <c r="F49" i="19"/>
  <c r="F21" i="19"/>
  <c r="F79" i="19"/>
  <c r="F41" i="19"/>
  <c r="F69" i="19"/>
  <c r="F29" i="19"/>
  <c r="F46" i="19"/>
  <c r="F59" i="19"/>
  <c r="F37" i="19"/>
  <c r="F56" i="19"/>
  <c r="F57" i="19"/>
  <c r="F67" i="19"/>
  <c r="F10" i="19"/>
  <c r="F52" i="19"/>
  <c r="F18" i="19"/>
  <c r="F47" i="19"/>
  <c r="F9" i="19"/>
  <c r="F28" i="19"/>
  <c r="F38" i="19"/>
  <c r="F16" i="19"/>
  <c r="F26" i="19"/>
  <c r="D28" i="1"/>
  <c r="F30" i="19"/>
  <c r="F23" i="19"/>
  <c r="F15" i="19"/>
  <c r="F54" i="19"/>
  <c r="F24" i="19"/>
  <c r="F12" i="19"/>
  <c r="F40" i="19"/>
  <c r="F39" i="19"/>
  <c r="F11" i="19"/>
  <c r="F51" i="19"/>
  <c r="F25" i="19"/>
  <c r="F36" i="19"/>
  <c r="F22" i="19"/>
  <c r="F27" i="19"/>
  <c r="F64" i="19"/>
  <c r="D62" i="1"/>
  <c r="F72" i="19"/>
  <c r="D70" i="1"/>
  <c r="F42" i="19"/>
  <c r="D40" i="1"/>
  <c r="F63" i="19"/>
  <c r="D61" i="1"/>
  <c r="F17" i="19"/>
  <c r="D15" i="1"/>
  <c r="F19" i="19"/>
  <c r="D17" i="1"/>
  <c r="F48" i="19"/>
  <c r="D46" i="1"/>
  <c r="F20" i="19"/>
  <c r="D18" i="1"/>
  <c r="F77" i="19"/>
  <c r="D75" i="1"/>
  <c r="F8" i="19"/>
  <c r="D6" i="1"/>
  <c r="F65" i="19"/>
  <c r="D63" i="1"/>
  <c r="F60" i="19"/>
  <c r="D58" i="1"/>
  <c r="F13" i="19"/>
  <c r="D11" i="1"/>
  <c r="F74" i="19"/>
  <c r="D72" i="1"/>
  <c r="F14" i="19"/>
  <c r="D12" i="1"/>
  <c r="F58" i="19"/>
  <c r="F61" i="19"/>
  <c r="F31" i="19"/>
  <c r="F75" i="19"/>
  <c r="F45" i="19"/>
  <c r="F71" i="19"/>
  <c r="F33" i="19"/>
  <c r="F62" i="19"/>
  <c r="F50" i="19"/>
  <c r="F43" i="19"/>
  <c r="F35" i="19"/>
  <c r="F53" i="19"/>
  <c r="F73" i="19"/>
  <c r="F7" i="19"/>
  <c r="F32" i="19"/>
  <c r="F66" i="19"/>
  <c r="F76" i="19"/>
  <c r="D4" i="1"/>
  <c r="F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1" authorId="0" shapeId="0" xr:uid="{00000000-0006-0000-2B00-000001000000}">
      <text>
        <r>
          <rPr>
            <b/>
            <sz val="9"/>
            <color indexed="81"/>
            <rFont val="Tahoma"/>
            <family val="2"/>
          </rPr>
          <t>Author:</t>
        </r>
        <r>
          <rPr>
            <sz val="9"/>
            <color indexed="81"/>
            <rFont val="Tahoma"/>
            <family val="2"/>
          </rPr>
          <t xml:space="preserve">
Combining West Hills and Pathfinders</t>
        </r>
      </text>
    </comment>
    <comment ref="Q15" authorId="0" shapeId="0" xr:uid="{00000000-0006-0000-2B00-000002000000}">
      <text>
        <r>
          <rPr>
            <b/>
            <sz val="9"/>
            <color indexed="81"/>
            <rFont val="Tahoma"/>
            <family val="2"/>
          </rPr>
          <t>Author:</t>
        </r>
        <r>
          <rPr>
            <sz val="9"/>
            <color indexed="81"/>
            <rFont val="Tahoma"/>
            <family val="2"/>
          </rPr>
          <t xml:space="preserve">
Being moved to CSS</t>
        </r>
      </text>
    </comment>
    <comment ref="N42" authorId="0" shapeId="0" xr:uid="{00000000-0006-0000-2B00-000003000000}">
      <text>
        <r>
          <rPr>
            <b/>
            <sz val="9"/>
            <color indexed="81"/>
            <rFont val="Tahoma"/>
            <family val="2"/>
          </rPr>
          <t>Author:</t>
        </r>
        <r>
          <rPr>
            <sz val="9"/>
            <color indexed="81"/>
            <rFont val="Tahoma"/>
            <family val="2"/>
          </rPr>
          <t xml:space="preserve">
Total excluding projects that were manually reduced (needed to properly calculate across the board cuts proportionately)</t>
        </r>
      </text>
    </comment>
    <comment ref="R46" authorId="0" shapeId="0" xr:uid="{00000000-0006-0000-2B00-000004000000}">
      <text>
        <r>
          <rPr>
            <b/>
            <sz val="9"/>
            <color indexed="81"/>
            <rFont val="Tahoma"/>
            <family val="2"/>
          </rPr>
          <t>Author:</t>
        </r>
        <r>
          <rPr>
            <sz val="9"/>
            <color indexed="81"/>
            <rFont val="Tahoma"/>
            <family val="2"/>
          </rPr>
          <t xml:space="preserve">
Reallocated fromt:
Bradford MH = $99,141
Lehigh County PHA = $30,000
VHDC #2 = $27,340
VHDC #4 = $30,00
TOTAL NEW = $186,481
</t>
        </r>
      </text>
    </comment>
  </commentList>
</comments>
</file>

<file path=xl/sharedStrings.xml><?xml version="1.0" encoding="utf-8"?>
<sst xmlns="http://schemas.openxmlformats.org/spreadsheetml/2006/main" count="3547" uniqueCount="989">
  <si>
    <t>%</t>
  </si>
  <si>
    <t>Score</t>
  </si>
  <si>
    <t>Agency Name</t>
  </si>
  <si>
    <t>Project Name</t>
  </si>
  <si>
    <t>Project Type</t>
  </si>
  <si>
    <t>Transitional Housing</t>
  </si>
  <si>
    <t>Emergency Shelter</t>
  </si>
  <si>
    <t>Street Outreach</t>
  </si>
  <si>
    <t>Services Only</t>
  </si>
  <si>
    <t>Permanent Supportive Housing</t>
  </si>
  <si>
    <t>Rapid Rehousing</t>
  </si>
  <si>
    <t>Homelessness Prevention</t>
  </si>
  <si>
    <t>Permanent Housing With Services</t>
  </si>
  <si>
    <t>Permanent Housing Without Services</t>
  </si>
  <si>
    <t>Day Shelter</t>
  </si>
  <si>
    <t>Coordinated Assessment</t>
  </si>
  <si>
    <t>Safe Haven</t>
  </si>
  <si>
    <t>[Select a Project Type]</t>
  </si>
  <si>
    <t>CoC Renewal Ranking Report</t>
  </si>
  <si>
    <t>Project Information</t>
  </si>
  <si>
    <t>Housing Measure</t>
  </si>
  <si>
    <t>CoC</t>
  </si>
  <si>
    <t>ProgramType</t>
  </si>
  <si>
    <t>Total Number of Clients</t>
  </si>
  <si>
    <t>Total Number Of Adults</t>
  </si>
  <si>
    <t>Total Number of Leavers</t>
  </si>
  <si>
    <t>Universal Data Quality (Missing %)</t>
  </si>
  <si>
    <t>Housing Stability Targeted</t>
  </si>
  <si>
    <t>Housing Stability Achieved</t>
  </si>
  <si>
    <t>Housing Stability Outcome %</t>
  </si>
  <si>
    <t>Total Income Achieved</t>
  </si>
  <si>
    <t>Total Income Outcome %</t>
  </si>
  <si>
    <t>Earned Income Targeted</t>
  </si>
  <si>
    <t>Earned Income Achieved</t>
  </si>
  <si>
    <t>Earned Income Outcome %</t>
  </si>
  <si>
    <t>Catholic Charities of Allentown Diocese</t>
  </si>
  <si>
    <t>Catholic Social Services</t>
  </si>
  <si>
    <t>Catholic Social Services - Pike PSHP Program</t>
  </si>
  <si>
    <t>TH</t>
  </si>
  <si>
    <t>CACLV Ferry Street TH Program</t>
  </si>
  <si>
    <t>Fitzmaurice Community Services, Inc.</t>
  </si>
  <si>
    <t>Fitzmaurice Pathfinders PSH Program</t>
  </si>
  <si>
    <t>Futures Community Support Services</t>
  </si>
  <si>
    <t>Futures CSS Eastside Affordable Housing</t>
  </si>
  <si>
    <t>Gaudenzia Fountain Springs</t>
  </si>
  <si>
    <t>Gaudenzia Fountain Springs SHP Program</t>
  </si>
  <si>
    <t>HDCNEPA PSH-3 Program</t>
  </si>
  <si>
    <t>HDCNEPA PSH-6 Program</t>
  </si>
  <si>
    <t>Lehigh County Conference of Churches</t>
  </si>
  <si>
    <t>Lehigh County Housing Authority</t>
  </si>
  <si>
    <t>LCHA S+C Program</t>
  </si>
  <si>
    <t>Monroe County Housing Authority</t>
  </si>
  <si>
    <t>Housing Authority of Monroe County S+C PSH Program</t>
  </si>
  <si>
    <t>New Bethany Ministries</t>
  </si>
  <si>
    <t>Northampton County Housing Authority</t>
  </si>
  <si>
    <t>NCHA S+C Program</t>
  </si>
  <si>
    <t>Resources for Human Development, Inc.</t>
  </si>
  <si>
    <t>RHD - Crossroads Bonus Supportive Housing Program</t>
  </si>
  <si>
    <t>RHD - Crossroads Family Housing (SHP) Program</t>
  </si>
  <si>
    <t>RHD - Crossroads Individual Housing Program</t>
  </si>
  <si>
    <t>Salvation Army of the Lehigh Valley</t>
  </si>
  <si>
    <t>THE PROGRAM for Women and Families, Inc.</t>
  </si>
  <si>
    <t>United Christian Ministries Inc</t>
  </si>
  <si>
    <t>UCM Davids by the Lake</t>
  </si>
  <si>
    <t>UCM Kenner/Garnet</t>
  </si>
  <si>
    <t>Valley Housing Development Corporation</t>
  </si>
  <si>
    <t>VHDC SHP 2 PSH Program</t>
  </si>
  <si>
    <t>VHDC SHP 3 PSH Program</t>
  </si>
  <si>
    <t>VHDC SHP 4 PSH Program</t>
  </si>
  <si>
    <t>Valley Youth House Committee, Inc.</t>
  </si>
  <si>
    <t>Valley Youth House - SHF - TH Program</t>
  </si>
  <si>
    <t>Valley Youth House - SHP for Youth - TH Program</t>
  </si>
  <si>
    <t>Manually Complete</t>
  </si>
  <si>
    <t>[Select one]</t>
  </si>
  <si>
    <t>1st year</t>
  </si>
  <si>
    <t>2nd year</t>
  </si>
  <si>
    <t>Don't Factor</t>
  </si>
  <si>
    <t>Total Score</t>
  </si>
  <si>
    <t>Yes</t>
  </si>
  <si>
    <t>No</t>
  </si>
  <si>
    <t>Suspect</t>
  </si>
  <si>
    <t>2013 GIW Amount</t>
  </si>
  <si>
    <t>Final Amount</t>
  </si>
  <si>
    <t>ARD (less planning grant - per GIW)</t>
  </si>
  <si>
    <t>Manual Reduction</t>
  </si>
  <si>
    <t>Across the board reduction</t>
  </si>
  <si>
    <t>Veterans</t>
  </si>
  <si>
    <t>Veteran %</t>
  </si>
  <si>
    <t>Youth</t>
  </si>
  <si>
    <t>Youth %</t>
  </si>
  <si>
    <t>Vulnerable Population %</t>
  </si>
  <si>
    <t>Vulnerability Score</t>
  </si>
  <si>
    <t>Points Assigned</t>
  </si>
  <si>
    <t>Vulnerability</t>
  </si>
  <si>
    <t>Acuity of Vulnerability</t>
  </si>
  <si>
    <t>Rural PSH (Manually Complete)</t>
  </si>
  <si>
    <t>Total Tiebreaking Points</t>
  </si>
  <si>
    <t>Final Score</t>
  </si>
  <si>
    <t>Vulnerable Populations</t>
  </si>
  <si>
    <t>% of remaining cut to allocate to each project based on rank</t>
  </si>
  <si>
    <t>5% cut amount needed</t>
  </si>
  <si>
    <t>ARD</t>
  </si>
  <si>
    <t>Comments</t>
  </si>
  <si>
    <t>This project will be moved to Tier 2</t>
  </si>
  <si>
    <t>Tier 1 adjustments</t>
  </si>
  <si>
    <t>This project will not be renewed</t>
  </si>
  <si>
    <t>This project is merging with Pathfinders</t>
  </si>
  <si>
    <t>Budget reduction percentage</t>
  </si>
  <si>
    <t>New project to put in Tier 1</t>
  </si>
  <si>
    <t>5% cut less manual cuts</t>
  </si>
  <si>
    <t>Total remaining reduction needed for across the board cuts</t>
  </si>
  <si>
    <t>Target (ARD less planning grant less 5% cut less New Tier 1 project)</t>
  </si>
  <si>
    <t>Manual Cuts applied to 5% reduction</t>
  </si>
  <si>
    <t>Manual Cuts applied to new Chronic Reallocation Project</t>
  </si>
  <si>
    <t>Scoring Weight</t>
  </si>
  <si>
    <t>Project Ranking</t>
  </si>
  <si>
    <t>RHAB Participation</t>
  </si>
  <si>
    <t>Raw Total Score</t>
  </si>
  <si>
    <t>Final Total Score</t>
  </si>
  <si>
    <t>Program Type</t>
  </si>
  <si>
    <t>Unit Utilization %</t>
  </si>
  <si>
    <t>CoC Programs Youth  Threshold %</t>
  </si>
  <si>
    <t>CoC Programs Veteran Threshold %</t>
  </si>
  <si>
    <t>CoC Programs Vulnerable Population Threshold%</t>
  </si>
  <si>
    <t>CoC: Eastern Pennsylvania</t>
  </si>
  <si>
    <t>SSO</t>
  </si>
  <si>
    <t>% of meetings attended</t>
  </si>
  <si>
    <t>PA-509</t>
  </si>
  <si>
    <t>Blair County Community Action Agency</t>
  </si>
  <si>
    <t>Blair County CAA THP 1</t>
  </si>
  <si>
    <t>Blair County CAA SSO 1</t>
  </si>
  <si>
    <t>Blair CAP Journey</t>
  </si>
  <si>
    <t>Borough of State College</t>
  </si>
  <si>
    <t>HTI SUPPORTIVE SERVICES ONLY - SS0 (PROGRAM)</t>
  </si>
  <si>
    <t>CC of Allentown PSH Program</t>
  </si>
  <si>
    <t>PH</t>
  </si>
  <si>
    <t>Catholic Social Services - Monroe Rural Permanent</t>
  </si>
  <si>
    <t>Catholic Social Services - Wayne / Susquehanna RPS</t>
  </si>
  <si>
    <t>Center for Community Action</t>
  </si>
  <si>
    <t>CCA - RR (Housing First) Program</t>
  </si>
  <si>
    <t>Centre County Housing Authority</t>
  </si>
  <si>
    <t>Centre County HA S+C Program</t>
  </si>
  <si>
    <t>Centre County Youth Service Bureau</t>
  </si>
  <si>
    <t>Centre County YSB - Stepping Stone (Residential)</t>
  </si>
  <si>
    <t>Community Action Committee of LV</t>
  </si>
  <si>
    <t>Community Action Partnership of Somerset</t>
  </si>
  <si>
    <t>CAPFSC - Transitional Housing Program</t>
  </si>
  <si>
    <t>CAPFSC - Permanent Supportive Housing Program</t>
  </si>
  <si>
    <t>Cumberland County Housing Authority</t>
  </si>
  <si>
    <t>CCHRA - Chronic S+C Program</t>
  </si>
  <si>
    <t>CCHRA - Carlisle - SHP PSH Program</t>
  </si>
  <si>
    <t>CCHRA - Standard S+C PSH Program</t>
  </si>
  <si>
    <t>CCHRA - West Shore - SHP PSH Program</t>
  </si>
  <si>
    <t>CCHRA - West Shore - SHP II PSH Program</t>
  </si>
  <si>
    <t>CCHRA - Rapid Rehousing TH (SHP) Program</t>
  </si>
  <si>
    <t>Safe Harbour SHP PSH Program</t>
  </si>
  <si>
    <t>Franklin County Human Services</t>
  </si>
  <si>
    <t>Franklin County Human Services SHP I Program</t>
  </si>
  <si>
    <t>Franklin County Human Services SHP II Program</t>
  </si>
  <si>
    <t>Franklin County Human Services S+C Program</t>
  </si>
  <si>
    <t>Home Nursing Agency Community Services</t>
  </si>
  <si>
    <t>HomeNA - HARP Scattered Site - PSH Program</t>
  </si>
  <si>
    <t>HomeNA - Juniata House Program</t>
  </si>
  <si>
    <t>Housing Development Corp. of NE PA</t>
  </si>
  <si>
    <t>Housing Transitions, Inc.</t>
  </si>
  <si>
    <t>Lebanon County Community Action Partner.</t>
  </si>
  <si>
    <t>LCCAP Bridge Transitional Housing Program</t>
  </si>
  <si>
    <t>Lebanon County Housing Authority</t>
  </si>
  <si>
    <t>Lebanon PFP PSH Program</t>
  </si>
  <si>
    <t>LCCC - Outreach and Case Management for the Disbld</t>
  </si>
  <si>
    <t>LCCC - Tenant-Based Rental Assistance</t>
  </si>
  <si>
    <t>LCCC - Pathways TBRA for Families, Youth and Vets</t>
  </si>
  <si>
    <t>LCCC - Pathways Housing Program</t>
  </si>
  <si>
    <t>LCCC - Pathways Housing II Program</t>
  </si>
  <si>
    <t>Lycoming-Clinton Joinder Board</t>
  </si>
  <si>
    <t>Lycoming-Clinton Joinder PSH Program</t>
  </si>
  <si>
    <t>Maranatha Ministries</t>
  </si>
  <si>
    <t>Maranatha Ministries SHP TH Program</t>
  </si>
  <si>
    <t>Candleheart Ministries Transition to Perm. Housing</t>
  </si>
  <si>
    <t>New Bethany Ministries SHP - Restoration House</t>
  </si>
  <si>
    <t>Northern Cambria Community Development</t>
  </si>
  <si>
    <t>NCCDC Schoolhouse Gardens PSH Program</t>
  </si>
  <si>
    <t>NCCDC Independence Gardens PSH Program</t>
  </si>
  <si>
    <t>Northumberland County MH/MR</t>
  </si>
  <si>
    <t>Northumberland County MH/MR SHP Program</t>
  </si>
  <si>
    <t>Northwestern Human Services of PA</t>
  </si>
  <si>
    <t>NHS Frontier House PSH Program</t>
  </si>
  <si>
    <t>Perry Housing Partnership</t>
  </si>
  <si>
    <t>PHP Transitional Housing for Homeless Program</t>
  </si>
  <si>
    <t>PHP Veterans Permanent Supportive Housing Program</t>
  </si>
  <si>
    <t>PHP Transitional Housing II Program</t>
  </si>
  <si>
    <t>PHP Permanent Supportive Housing SHP Program</t>
  </si>
  <si>
    <t>RHD - LVACT Housing Support PSH Program</t>
  </si>
  <si>
    <t>RHD - Monroe Transitional Living Program</t>
  </si>
  <si>
    <t>Salvation Army Carlisle</t>
  </si>
  <si>
    <t>Salvation Army Carlisle TH - Stuart House</t>
  </si>
  <si>
    <t>Salvation Army Lehigh PSH - Hospitality House</t>
  </si>
  <si>
    <t>Shelter Services, Inc.</t>
  </si>
  <si>
    <t>Shelter Services - Mifflin County - TH Program</t>
  </si>
  <si>
    <t>The PROGRAM Transitional Residence CoC Program</t>
  </si>
  <si>
    <t>Turning Point Interfaith Mission</t>
  </si>
  <si>
    <t>Turning Point Adams TH Program</t>
  </si>
  <si>
    <t>TP - Adams County Housing Authority Gettysburg SHP</t>
  </si>
  <si>
    <t>Union-Snyder Community Action Agency</t>
  </si>
  <si>
    <t>Union-Snyder CAA SHP Program</t>
  </si>
  <si>
    <t>YWCA of Williamsport</t>
  </si>
  <si>
    <t>YWCA Williamsport - Liberty House TH</t>
  </si>
  <si>
    <t>YWCA Williamsport - Liberty House TH Expansion</t>
  </si>
  <si>
    <t>HOUSING TRANSITIONS - SUPPORTIVE HOUSING PROJECT</t>
  </si>
  <si>
    <t>HOUSING TRANSITIONS - PERMANENT SUPPORTIVE HOUSING</t>
  </si>
  <si>
    <t>Schuylkill Women in Crisis</t>
  </si>
  <si>
    <t>TH for Victims of Domestic Violence</t>
  </si>
  <si>
    <t>TH for Victims of Domestic Violence 2'</t>
  </si>
  <si>
    <t>Domestic Violence Intervention of Lebanon County, Inc.</t>
  </si>
  <si>
    <t>DVI-SHP FY2014</t>
  </si>
  <si>
    <t xml:space="preserve">Huntingdon House </t>
  </si>
  <si>
    <t>Huntingdon House Transitional Housing Program</t>
  </si>
  <si>
    <t>YWCA Williamsport - Liberty Options</t>
  </si>
  <si>
    <r>
      <rPr>
        <b/>
        <sz val="9"/>
        <rFont val="Tahoma"/>
        <family val="2"/>
      </rPr>
      <t>% of
Vulnerable Population</t>
    </r>
  </si>
  <si>
    <t>Additional Bonus points (for additional tiebreaking)</t>
  </si>
  <si>
    <t xml:space="preserve">Valley Housing Development Corporation </t>
  </si>
  <si>
    <t>CCHRA - Shelter + Care Chronic</t>
  </si>
  <si>
    <t>CCHRA - Carlisle Supportive Housing Program</t>
  </si>
  <si>
    <t>CCHRA - Shelter + Care Non-Chronic</t>
  </si>
  <si>
    <t>CCHRA - West Shore SHP II</t>
  </si>
  <si>
    <t>CCHRA - Rapid Rehousing II</t>
  </si>
  <si>
    <t>Safe Harbour SHP</t>
  </si>
  <si>
    <t>Perry County Transitional II</t>
  </si>
  <si>
    <t>UCM Kenner Court/Garnet House</t>
  </si>
  <si>
    <t>Total Number of Households</t>
  </si>
  <si>
    <t>Universal Data Quality (DK/R %)</t>
  </si>
  <si>
    <t>Univeral Data Quality (Total %)</t>
  </si>
  <si>
    <t>Total Income Targeted</t>
  </si>
  <si>
    <t>Non-Earned Income Targeted</t>
  </si>
  <si>
    <t>Non-Earned Income Achieved</t>
  </si>
  <si>
    <t>Non-Earned Income Outcome %</t>
  </si>
  <si>
    <t>Income Growth and Mainstream Benefit Measures</t>
  </si>
  <si>
    <t>Mainstream Benefits Targeted</t>
  </si>
  <si>
    <t>Mainstream Benefits Achieved</t>
  </si>
  <si>
    <t>Mainstream Benefit Achieved %</t>
  </si>
  <si>
    <t>Return to Homelessness</t>
  </si>
  <si>
    <t>Exited to Permanant Housing</t>
  </si>
  <si>
    <t>Exit to PH LOS (Months)</t>
  </si>
  <si>
    <t># of Returns (&lt; 6)</t>
  </si>
  <si>
    <t>% of Returns (&lt; 6)</t>
  </si>
  <si>
    <t># of Returns (6-12)</t>
  </si>
  <si>
    <t>% of Returns (6-12)</t>
  </si>
  <si>
    <t xml:space="preserve"># of Returns (13+) </t>
  </si>
  <si>
    <t>% of Returns (13+)</t>
  </si>
  <si>
    <t># of Returns Total</t>
  </si>
  <si>
    <t xml:space="preserve">% of Returns Total </t>
  </si>
  <si>
    <t>HMIS Data Quality / Vulnerable Populations</t>
  </si>
  <si>
    <t>Unit Utilization</t>
  </si>
  <si>
    <t>Household Served - January</t>
  </si>
  <si>
    <t>Household Served - April</t>
  </si>
  <si>
    <t>Household Served - July</t>
  </si>
  <si>
    <t>Household Served - October</t>
  </si>
  <si>
    <t>% Missing</t>
  </si>
  <si>
    <t xml:space="preserve">Exit/Retention to Permanent Housing Measure </t>
  </si>
  <si>
    <t>Houseshold Served: Quarterly</t>
  </si>
  <si>
    <t>Households Served: Annual</t>
  </si>
  <si>
    <t>Cost Per Household</t>
  </si>
  <si>
    <t>Index</t>
  </si>
  <si>
    <t>Unit Utilization Rate</t>
  </si>
  <si>
    <t>Housing First Approach</t>
  </si>
  <si>
    <t>Prioritization of PSH</t>
  </si>
  <si>
    <t>CAPFSC - Permanent Supportive Housing CH Project</t>
  </si>
  <si>
    <t>CCHRA - West Shore SHP I</t>
  </si>
  <si>
    <t xml:space="preserve">Lycoming-Clinton Joinder Board    </t>
  </si>
  <si>
    <t xml:space="preserve">Maranatha Ministries    </t>
  </si>
  <si>
    <t xml:space="preserve">Monroe County Housing Authority    </t>
  </si>
  <si>
    <t xml:space="preserve">New Bethany Ministries    </t>
  </si>
  <si>
    <t xml:space="preserve">Northampton County Housing Authority </t>
  </si>
  <si>
    <t xml:space="preserve">Northern Cambria Community    </t>
  </si>
  <si>
    <t>NCCDC Schoolhouse Gardens PSH Program Development</t>
  </si>
  <si>
    <t>NCCDC Independence Gardens PSH Development Program</t>
  </si>
  <si>
    <t xml:space="preserve">Northumberland County MH/MR </t>
  </si>
  <si>
    <t xml:space="preserve">Perry Housing Partnership    </t>
  </si>
  <si>
    <t xml:space="preserve">Perry Housing Partnership  </t>
  </si>
  <si>
    <t xml:space="preserve">Resources for Human Development, Inc. </t>
  </si>
  <si>
    <t>Salvation Army Carlisle - PSH Program</t>
  </si>
  <si>
    <t>Shelter Services - Mifflin County - PSH Program</t>
  </si>
  <si>
    <t>Blair CAP CoC Rapid Rehousing Project</t>
  </si>
  <si>
    <t>PH-RRH</t>
  </si>
  <si>
    <t>Crossroads Schuylkill Co. Permanent Supportive Housing</t>
  </si>
  <si>
    <t>DVI-SHP FY2015*</t>
  </si>
  <si>
    <t>TH for Victims of Domestic Violence*</t>
  </si>
  <si>
    <t>Liberty Options FY2015*</t>
  </si>
  <si>
    <t>Project Eligibility Targeted</t>
  </si>
  <si>
    <t>Project Eligibility Achieved</t>
  </si>
  <si>
    <t>Project Eligibility Achieved %</t>
  </si>
  <si>
    <t>Avg LOS (TH Only)</t>
  </si>
  <si>
    <r>
      <t>81.82</t>
    </r>
    <r>
      <rPr>
        <b/>
        <sz val="8"/>
        <color rgb="FF000000"/>
        <rFont val="Arial"/>
        <family val="2"/>
      </rPr>
      <t xml:space="preserve"> %</t>
    </r>
  </si>
  <si>
    <t>Criteria</t>
  </si>
  <si>
    <t>Waynesboro New Hope</t>
  </si>
  <si>
    <t>Waynesboro New Hope Apartments</t>
  </si>
  <si>
    <t>&lt;= 228</t>
  </si>
  <si>
    <t>Criteria (in Days)</t>
  </si>
  <si>
    <t>229 - 251</t>
  </si>
  <si>
    <t>252 - 274</t>
  </si>
  <si>
    <t>275 - 296</t>
  </si>
  <si>
    <t>297+</t>
  </si>
  <si>
    <t>Franklin County Human Services SHP Program</t>
  </si>
  <si>
    <t>Dedicated Youth</t>
  </si>
  <si>
    <t>Met Benchmark</t>
  </si>
  <si>
    <t>Timely APR Submission</t>
  </si>
  <si>
    <t>Unresolved</t>
  </si>
  <si>
    <t>between 5/1/2015 and 4/30/2016</t>
  </si>
  <si>
    <t>[Select]</t>
  </si>
  <si>
    <t>Approach</t>
  </si>
  <si>
    <t>CoC Project Description</t>
  </si>
  <si>
    <t>One or More Targeted</t>
  </si>
  <si>
    <t>Drawdown Rates</t>
  </si>
  <si>
    <t>HUD Monitoring</t>
  </si>
  <si>
    <t>Project Description</t>
  </si>
  <si>
    <t>Opening Doors</t>
  </si>
  <si>
    <t>LOS (Days)</t>
  </si>
  <si>
    <t>On Time</t>
  </si>
  <si>
    <t>Days Late</t>
  </si>
  <si>
    <t>1 - 7 Days</t>
  </si>
  <si>
    <t>8+ Days</t>
  </si>
  <si>
    <t>Spend Down %</t>
  </si>
  <si>
    <t>n/a</t>
  </si>
  <si>
    <t>MERGED</t>
  </si>
  <si>
    <t>vol. reallocation</t>
  </si>
  <si>
    <t>100% = 10 points</t>
  </si>
  <si>
    <t/>
  </si>
  <si>
    <t>eLoccs Drawdown</t>
  </si>
  <si>
    <t>Recaptured Funds</t>
  </si>
  <si>
    <t>Cost Effectiveness (ARD Amount)</t>
  </si>
  <si>
    <t>Opening Doors Goals</t>
  </si>
  <si>
    <t>Non-HMIS Data Points (Complete Manually)</t>
  </si>
  <si>
    <t>LOS</t>
  </si>
  <si>
    <t>Youth Dedicated - Income Growth</t>
  </si>
  <si>
    <t>PSH Turnover - Project Eligibility</t>
  </si>
  <si>
    <t>HMIS Add-On Elements (Complete Manually)</t>
  </si>
  <si>
    <t>Physical Unit (Qtr. Avg.) - Unit Utilization</t>
  </si>
  <si>
    <t>Grant #</t>
  </si>
  <si>
    <t>GIW Agency Name</t>
  </si>
  <si>
    <t>GIW Project Name</t>
  </si>
  <si>
    <t>HMIS Agency Name</t>
  </si>
  <si>
    <t>HMIS Project Name</t>
  </si>
  <si>
    <t>TEST AGENCY</t>
  </si>
  <si>
    <t>TEST PROJECT</t>
  </si>
  <si>
    <t>GIW TEST AGENCY</t>
  </si>
  <si>
    <t>GIW TEST Porject</t>
  </si>
  <si>
    <t>Blair County Community Action Agency1</t>
  </si>
  <si>
    <t>Scores based on project description and narratives; 1.5 points maximum for each section</t>
  </si>
  <si>
    <t>Length of Stay (TH)</t>
  </si>
  <si>
    <t>#</t>
  </si>
  <si>
    <t>Point Structure</t>
  </si>
  <si>
    <t>SSO/RRH</t>
  </si>
  <si>
    <t>PSH</t>
  </si>
  <si>
    <t>1a</t>
  </si>
  <si>
    <t> </t>
  </si>
  <si>
    <t>1b</t>
  </si>
  <si>
    <t>Retention of Permanent Housing/ Exit to other PH (PSH only)</t>
  </si>
  <si>
    <t>Returns to Homelessness within 6 months of exit to permanent housing destination</t>
  </si>
  <si>
    <t>3 (DV exempt)</t>
  </si>
  <si>
    <t>Improve Safety for persons fleeing DV (DV only)</t>
  </si>
  <si>
    <t>3 (DV only)</t>
  </si>
  <si>
    <t>*new*</t>
  </si>
  <si>
    <t>Length of time homeless: Time between CE referral and PH placement</t>
  </si>
  <si>
    <t>Not scored in 2018</t>
  </si>
  <si>
    <t>5a</t>
  </si>
  <si>
    <t>Earned income growth (SSO, TH &amp; RRH only)</t>
  </si>
  <si>
    <t>5b</t>
  </si>
  <si>
    <t>Unearned income growth (SSO, TH &amp; RRH only)</t>
  </si>
  <si>
    <t>5c</t>
  </si>
  <si>
    <t>Income or maintain income (PSH)</t>
  </si>
  <si>
    <t>5d</t>
  </si>
  <si>
    <t>Increase in total income (PSH)</t>
  </si>
  <si>
    <t>Non-cash/ Mainstream Benefits</t>
  </si>
  <si>
    <t>Project Participant Eligibility</t>
  </si>
  <si>
    <t>Funds recaptured by HUD</t>
  </si>
  <si>
    <t>Timely APR submission</t>
  </si>
  <si>
    <t>Cost effectiveness:  Cost per Household</t>
  </si>
  <si>
    <t>Cost effectiveness:  Cost per Positive Exit</t>
  </si>
  <si>
    <t>- 5 if unresolved issues</t>
  </si>
  <si>
    <r>
      <t>Opening Doors</t>
    </r>
    <r>
      <rPr>
        <sz val="10"/>
        <color theme="1"/>
        <rFont val="Calibri"/>
        <family val="2"/>
        <scheme val="minor"/>
      </rPr>
      <t xml:space="preserve"> Goals</t>
    </r>
  </si>
  <si>
    <t>17a</t>
  </si>
  <si>
    <t>Severity of Need/ Need for specialized services</t>
  </si>
  <si>
    <t>17b</t>
  </si>
  <si>
    <t>% of Households with zero income at program entry</t>
  </si>
  <si>
    <t>PSH beds dedicated for chronically homeless</t>
  </si>
  <si>
    <t>RHAB Participation/CoC Leadership</t>
  </si>
  <si>
    <t>Attended CoC meetings</t>
  </si>
  <si>
    <t>Attended CoC webinars and training</t>
  </si>
  <si>
    <t>HMIS Participation and high data quality</t>
  </si>
  <si>
    <t>Timeliness of HMIS Data Entry</t>
  </si>
  <si>
    <t>HMIS Bed Inventory</t>
  </si>
  <si>
    <t>TOTAL</t>
  </si>
  <si>
    <t>BONUS</t>
  </si>
  <si>
    <r>
      <t>·</t>
    </r>
    <r>
      <rPr>
        <sz val="7"/>
        <color theme="1"/>
        <rFont val="Times New Roman"/>
        <family val="1"/>
      </rPr>
      <t xml:space="preserve">   </t>
    </r>
    <r>
      <rPr>
        <sz val="10"/>
        <color theme="1"/>
        <rFont val="Calibri"/>
        <family val="2"/>
        <scheme val="minor"/>
      </rPr>
      <t>75-100% = 10 points</t>
    </r>
  </si>
  <si>
    <r>
      <t>·</t>
    </r>
    <r>
      <rPr>
        <sz val="7"/>
        <color theme="1"/>
        <rFont val="Times New Roman"/>
        <family val="1"/>
      </rPr>
      <t xml:space="preserve">   </t>
    </r>
    <r>
      <rPr>
        <sz val="10"/>
        <color theme="1"/>
        <rFont val="Calibri"/>
        <family val="2"/>
        <scheme val="minor"/>
      </rPr>
      <t>50-74% = 7 points</t>
    </r>
  </si>
  <si>
    <r>
      <t>·</t>
    </r>
    <r>
      <rPr>
        <sz val="7"/>
        <color theme="1"/>
        <rFont val="Times New Roman"/>
        <family val="1"/>
      </rPr>
      <t xml:space="preserve">   </t>
    </r>
    <r>
      <rPr>
        <sz val="10"/>
        <color theme="1"/>
        <rFont val="Calibri"/>
        <family val="2"/>
        <scheme val="minor"/>
      </rPr>
      <t>49-25% = 4 points</t>
    </r>
  </si>
  <si>
    <t>Below 25% = 0 points</t>
  </si>
  <si>
    <t>75-100% = 10 points</t>
  </si>
  <si>
    <t>50-74% = 7 points</t>
  </si>
  <si>
    <t>49-25% = 4 points</t>
  </si>
  <si>
    <t>95-99% = 7 points</t>
  </si>
  <si>
    <t>85-94% = 4 points</t>
  </si>
  <si>
    <t>80-84% = 2 points</t>
  </si>
  <si>
    <t>1c</t>
  </si>
  <si>
    <t>% of people placed into Emergency Shelter, Transitional Housing or Permanent Housing (SSO-Street Outreach only)</t>
  </si>
  <si>
    <t>SSO: 0% = 3 points</t>
  </si>
  <si>
    <t>SSO: 1-10% = 1 points</t>
  </si>
  <si>
    <t>PH: &lt;= 2% = 3 points</t>
  </si>
  <si>
    <t>PH: 3-10% = 1 points</t>
  </si>
  <si>
    <t>2. Returns to Homelessness within 6 months of exit to permanent housing destination</t>
  </si>
  <si>
    <t>Exit to Permanent Housing (RRH only)</t>
  </si>
  <si>
    <t xml:space="preserve">1a. Exit to Permanent Housing (RRH only) </t>
  </si>
  <si>
    <t>Data Source</t>
  </si>
  <si>
    <t>Performance</t>
  </si>
  <si>
    <t>Exit to Permanent Housing (RRH only).</t>
  </si>
  <si>
    <t>PA-HMIS; APR from DV providers</t>
  </si>
  <si>
    <r>
      <t>RRH</t>
    </r>
    <r>
      <rPr>
        <sz val="10"/>
        <color theme="1"/>
        <rFont val="Calibri"/>
        <family val="2"/>
        <scheme val="minor"/>
      </rPr>
      <t>:</t>
    </r>
  </si>
  <si>
    <t xml:space="preserve"> </t>
  </si>
  <si>
    <r>
      <t>·</t>
    </r>
    <r>
      <rPr>
        <sz val="7"/>
        <color theme="1"/>
        <rFont val="Times New Roman"/>
        <family val="1"/>
      </rPr>
      <t xml:space="preserve">   </t>
    </r>
    <r>
      <rPr>
        <sz val="10"/>
        <color theme="1"/>
        <rFont val="Calibri"/>
        <family val="2"/>
        <scheme val="minor"/>
      </rPr>
      <t>100% = 10 points</t>
    </r>
  </si>
  <si>
    <r>
      <t>Measurement</t>
    </r>
    <r>
      <rPr>
        <sz val="10"/>
        <color theme="1"/>
        <rFont val="Calibri"/>
        <family val="2"/>
        <scheme val="minor"/>
      </rPr>
      <t>:  % of exits to permanent housing destination among those who exited project.</t>
    </r>
  </si>
  <si>
    <r>
      <t>·</t>
    </r>
    <r>
      <rPr>
        <sz val="7"/>
        <color theme="1"/>
        <rFont val="Times New Roman"/>
        <family val="1"/>
      </rPr>
      <t xml:space="preserve">   </t>
    </r>
    <r>
      <rPr>
        <sz val="10"/>
        <color theme="1"/>
        <rFont val="Calibri"/>
        <family val="2"/>
        <scheme val="minor"/>
      </rPr>
      <t>95-99% = 7 points</t>
    </r>
  </si>
  <si>
    <r>
      <t>Note</t>
    </r>
    <r>
      <rPr>
        <sz val="10"/>
        <color theme="1"/>
        <rFont val="Calibri"/>
        <family val="2"/>
        <scheme val="minor"/>
      </rPr>
      <t>: Individuals who exit to any of the below listed “destinations” will be removed from the calculation and therefore will not count negatively towards this outcome:</t>
    </r>
  </si>
  <si>
    <r>
      <t>·</t>
    </r>
    <r>
      <rPr>
        <sz val="7"/>
        <color theme="1"/>
        <rFont val="Times New Roman"/>
        <family val="1"/>
      </rPr>
      <t xml:space="preserve">   </t>
    </r>
    <r>
      <rPr>
        <sz val="10"/>
        <color theme="1"/>
        <rFont val="Calibri"/>
        <family val="2"/>
        <scheme val="minor"/>
      </rPr>
      <t>85-94% = 4 points</t>
    </r>
  </si>
  <si>
    <r>
      <t>·</t>
    </r>
    <r>
      <rPr>
        <sz val="7"/>
        <color theme="1"/>
        <rFont val="Times New Roman"/>
        <family val="1"/>
      </rPr>
      <t xml:space="preserve">   </t>
    </r>
    <r>
      <rPr>
        <sz val="10"/>
        <color theme="1"/>
        <rFont val="Calibri"/>
        <family val="2"/>
        <scheme val="minor"/>
      </rPr>
      <t>80-84% = 2 points</t>
    </r>
  </si>
  <si>
    <t>Exit to other Permanent Housing or retention of PSH (PSH only).</t>
  </si>
  <si>
    <r>
      <t>Measurement</t>
    </r>
    <r>
      <rPr>
        <sz val="10"/>
        <color theme="1"/>
        <rFont val="Calibri"/>
        <family val="2"/>
        <scheme val="minor"/>
      </rPr>
      <t>:  % of project participants remained in PSH project or exited to other permanent housing.</t>
    </r>
  </si>
  <si>
    <t>PA-HMIS</t>
  </si>
  <si>
    <t>SSO:</t>
  </si>
  <si>
    <r>
      <t>·</t>
    </r>
    <r>
      <rPr>
        <sz val="7"/>
        <color theme="1"/>
        <rFont val="Times New Roman"/>
        <family val="1"/>
      </rPr>
      <t xml:space="preserve">   </t>
    </r>
    <r>
      <rPr>
        <sz val="10"/>
        <color theme="1"/>
        <rFont val="Calibri"/>
        <family val="2"/>
        <scheme val="minor"/>
      </rPr>
      <t>Below 25% = 0 points</t>
    </r>
  </si>
  <si>
    <r>
      <t>SSO projects</t>
    </r>
    <r>
      <rPr>
        <sz val="10"/>
        <color theme="1"/>
        <rFont val="Calibri"/>
        <family val="2"/>
        <scheme val="minor"/>
      </rPr>
      <t>:</t>
    </r>
  </si>
  <si>
    <r>
      <t>·</t>
    </r>
    <r>
      <rPr>
        <sz val="7"/>
        <color theme="1"/>
        <rFont val="Times New Roman"/>
        <family val="1"/>
      </rPr>
      <t xml:space="preserve">   </t>
    </r>
    <r>
      <rPr>
        <sz val="10"/>
        <color theme="1"/>
        <rFont val="Calibri"/>
        <family val="2"/>
        <scheme val="minor"/>
      </rPr>
      <t>NOTE: DV programs are exempt from this measure due to the fact that households typically cycle between returning to their abuser and a DV program multiple times until they ultimately break all ties with their abuser.</t>
    </r>
  </si>
  <si>
    <r>
      <t>·</t>
    </r>
    <r>
      <rPr>
        <sz val="7"/>
        <color theme="1"/>
        <rFont val="Times New Roman"/>
        <family val="1"/>
      </rPr>
      <t xml:space="preserve">   </t>
    </r>
    <r>
      <rPr>
        <sz val="10"/>
        <color theme="1"/>
        <rFont val="Calibri"/>
        <family val="2"/>
        <scheme val="minor"/>
      </rPr>
      <t>0% = 3 points</t>
    </r>
  </si>
  <si>
    <r>
      <t>·</t>
    </r>
    <r>
      <rPr>
        <sz val="7"/>
        <color theme="1"/>
        <rFont val="Times New Roman"/>
        <family val="1"/>
      </rPr>
      <t xml:space="preserve">   </t>
    </r>
    <r>
      <rPr>
        <sz val="10"/>
        <color theme="1"/>
        <rFont val="Calibri"/>
        <family val="2"/>
        <scheme val="minor"/>
      </rPr>
      <t>1-10% = 1 point</t>
    </r>
  </si>
  <si>
    <r>
      <t>PH projects</t>
    </r>
    <r>
      <rPr>
        <sz val="10"/>
        <color theme="1"/>
        <rFont val="Calibri"/>
        <family val="2"/>
        <scheme val="minor"/>
      </rPr>
      <t>:</t>
    </r>
  </si>
  <si>
    <r>
      <t>·</t>
    </r>
    <r>
      <rPr>
        <sz val="7"/>
        <color theme="1"/>
        <rFont val="Times New Roman"/>
        <family val="1"/>
      </rPr>
      <t xml:space="preserve">   </t>
    </r>
    <r>
      <rPr>
        <sz val="10"/>
        <color theme="1"/>
        <rFont val="Calibri"/>
        <family val="2"/>
        <scheme val="minor"/>
      </rPr>
      <t>≤ 2% = 3 points</t>
    </r>
  </si>
  <si>
    <r>
      <t>·</t>
    </r>
    <r>
      <rPr>
        <sz val="7"/>
        <color theme="1"/>
        <rFont val="Times New Roman"/>
        <family val="1"/>
      </rPr>
      <t xml:space="preserve">   </t>
    </r>
    <r>
      <rPr>
        <sz val="10"/>
        <color theme="1"/>
        <rFont val="Calibri"/>
        <family val="2"/>
        <scheme val="minor"/>
      </rPr>
      <t>3-10% = 1 point</t>
    </r>
  </si>
  <si>
    <t>Degree to which victim service projects improve safety for the population served. (DV projects only.)</t>
  </si>
  <si>
    <t>2018 Renewal Summary Form</t>
  </si>
  <si>
    <t>Evaluate the practices of victim service providers around serving survivors of domestic violence, dating violence, sexual assault, or stalking, and their ability to house survivors and meet safety outcomes.</t>
  </si>
  <si>
    <r>
      <t>DV projects only</t>
    </r>
    <r>
      <rPr>
        <sz val="10"/>
        <color theme="1"/>
        <rFont val="Calibri"/>
        <family val="2"/>
        <scheme val="minor"/>
      </rPr>
      <t>:</t>
    </r>
  </si>
  <si>
    <t>*NEW*</t>
  </si>
  <si>
    <t>3 total points (1 point per question)</t>
  </si>
  <si>
    <r>
      <t>·</t>
    </r>
    <r>
      <rPr>
        <sz val="7"/>
        <color theme="1"/>
        <rFont val="Times New Roman"/>
        <family val="1"/>
      </rPr>
      <t xml:space="preserve">   </t>
    </r>
    <r>
      <rPr>
        <sz val="10"/>
        <color theme="1"/>
        <rFont val="Calibri"/>
        <family val="2"/>
        <scheme val="minor"/>
      </rPr>
      <t>Do survivors indicate that they feel safer after they receive services?  How do you capture/evaluate this?  Do survivors define safety in their own way? If you do not currently capture/evaluate this data, how will you begin to do so within the next 12 months?</t>
    </r>
  </si>
  <si>
    <r>
      <t>·</t>
    </r>
    <r>
      <rPr>
        <sz val="7"/>
        <color theme="1"/>
        <rFont val="Times New Roman"/>
        <family val="1"/>
      </rPr>
      <t xml:space="preserve">   </t>
    </r>
    <r>
      <rPr>
        <sz val="10"/>
        <color theme="1"/>
        <rFont val="Calibri"/>
        <family val="2"/>
        <scheme val="minor"/>
      </rPr>
      <t>Have you implemented Housing First DV practices/ philosophy?  How have you or how will you?</t>
    </r>
  </si>
  <si>
    <r>
      <t>·</t>
    </r>
    <r>
      <rPr>
        <sz val="7"/>
        <color theme="1"/>
        <rFont val="Times New Roman"/>
        <family val="1"/>
      </rPr>
      <t xml:space="preserve">   </t>
    </r>
    <r>
      <rPr>
        <sz val="10"/>
        <color theme="1"/>
        <rFont val="Calibri"/>
        <family val="2"/>
        <scheme val="minor"/>
      </rPr>
      <t>Is there a safety plan that addresses housing in the file of each project participant?</t>
    </r>
  </si>
  <si>
    <t>Length of time homeless:  length of time between project entry and residential move-in</t>
  </si>
  <si>
    <t>PA-HMIS; Coordinated Entry data</t>
  </si>
  <si>
    <r>
      <t>·</t>
    </r>
    <r>
      <rPr>
        <sz val="7"/>
        <color theme="1"/>
        <rFont val="Times New Roman"/>
        <family val="1"/>
      </rPr>
      <t xml:space="preserve">   </t>
    </r>
    <r>
      <rPr>
        <sz val="10"/>
        <color theme="1"/>
        <rFont val="Calibri"/>
        <family val="2"/>
        <scheme val="minor"/>
      </rPr>
      <t>Not scored in 2018; recommendation to score data in 2019</t>
    </r>
  </si>
  <si>
    <t>EARNED Income growth among program leavers &amp; stayers (SSO, TH &amp; RRH only)</t>
  </si>
  <si>
    <r>
      <t>·</t>
    </r>
    <r>
      <rPr>
        <sz val="7"/>
        <color theme="1"/>
        <rFont val="Times New Roman"/>
        <family val="1"/>
      </rPr>
      <t xml:space="preserve">   </t>
    </r>
    <r>
      <rPr>
        <sz val="10"/>
        <color theme="1"/>
        <rFont val="Calibri"/>
        <family val="2"/>
        <scheme val="minor"/>
      </rPr>
      <t>30+% increase = 4 points</t>
    </r>
  </si>
  <si>
    <r>
      <t>·</t>
    </r>
    <r>
      <rPr>
        <sz val="7"/>
        <color theme="1"/>
        <rFont val="Times New Roman"/>
        <family val="1"/>
      </rPr>
      <t xml:space="preserve">   </t>
    </r>
    <r>
      <rPr>
        <sz val="10"/>
        <color theme="1"/>
        <rFont val="Calibri"/>
        <family val="2"/>
        <scheme val="minor"/>
      </rPr>
      <t>NOTE: Youth dedicated projects have a lower threshold</t>
    </r>
  </si>
  <si>
    <r>
      <t>·</t>
    </r>
    <r>
      <rPr>
        <sz val="7"/>
        <color theme="1"/>
        <rFont val="Times New Roman"/>
        <family val="1"/>
      </rPr>
      <t xml:space="preserve">   </t>
    </r>
    <r>
      <rPr>
        <sz val="10"/>
        <color theme="1"/>
        <rFont val="Calibri"/>
        <family val="2"/>
        <scheme val="minor"/>
      </rPr>
      <t>25-29% = 2 points</t>
    </r>
  </si>
  <si>
    <r>
      <t>·</t>
    </r>
    <r>
      <rPr>
        <sz val="7"/>
        <color theme="1"/>
        <rFont val="Times New Roman"/>
        <family val="1"/>
      </rPr>
      <t xml:space="preserve">   </t>
    </r>
    <r>
      <rPr>
        <sz val="10"/>
        <color theme="1"/>
        <rFont val="Calibri"/>
        <family val="2"/>
        <scheme val="minor"/>
      </rPr>
      <t>20-24% = 1 points</t>
    </r>
  </si>
  <si>
    <r>
      <t>Dedicated youth programs</t>
    </r>
    <r>
      <rPr>
        <sz val="10"/>
        <color theme="1"/>
        <rFont val="Calibri"/>
        <family val="2"/>
        <scheme val="minor"/>
      </rPr>
      <t>:</t>
    </r>
  </si>
  <si>
    <r>
      <t>·</t>
    </r>
    <r>
      <rPr>
        <sz val="7"/>
        <color theme="1"/>
        <rFont val="Times New Roman"/>
        <family val="1"/>
      </rPr>
      <t xml:space="preserve">   </t>
    </r>
    <r>
      <rPr>
        <sz val="10"/>
        <color theme="1"/>
        <rFont val="Calibri"/>
        <family val="2"/>
        <scheme val="minor"/>
      </rPr>
      <t>25-29% increase = 4 points</t>
    </r>
  </si>
  <si>
    <r>
      <t>·</t>
    </r>
    <r>
      <rPr>
        <sz val="7"/>
        <color theme="1"/>
        <rFont val="Times New Roman"/>
        <family val="1"/>
      </rPr>
      <t xml:space="preserve">   </t>
    </r>
    <r>
      <rPr>
        <sz val="10"/>
        <color theme="1"/>
        <rFont val="Calibri"/>
        <family val="2"/>
        <scheme val="minor"/>
      </rPr>
      <t>20-24% = 2 points</t>
    </r>
  </si>
  <si>
    <t>UNEARNED Income growth among program leavers &amp; stayers (SSO, TH &amp; RRH only)</t>
  </si>
  <si>
    <r>
      <t>·</t>
    </r>
    <r>
      <rPr>
        <sz val="7"/>
        <color theme="1"/>
        <rFont val="Times New Roman"/>
        <family val="1"/>
      </rPr>
      <t xml:space="preserve">   </t>
    </r>
    <r>
      <rPr>
        <sz val="10"/>
        <color theme="1"/>
        <rFont val="Calibri"/>
        <family val="2"/>
        <scheme val="minor"/>
      </rPr>
      <t>45+% increase = 4 points</t>
    </r>
  </si>
  <si>
    <r>
      <t>·</t>
    </r>
    <r>
      <rPr>
        <sz val="7"/>
        <color theme="1"/>
        <rFont val="Times New Roman"/>
        <family val="1"/>
      </rPr>
      <t xml:space="preserve">   </t>
    </r>
    <r>
      <rPr>
        <sz val="10"/>
        <color theme="1"/>
        <rFont val="Calibri"/>
        <family val="2"/>
        <scheme val="minor"/>
      </rPr>
      <t>40-44% = 2 points</t>
    </r>
  </si>
  <si>
    <r>
      <t>·</t>
    </r>
    <r>
      <rPr>
        <sz val="7"/>
        <color theme="1"/>
        <rFont val="Times New Roman"/>
        <family val="1"/>
      </rPr>
      <t xml:space="preserve">   </t>
    </r>
    <r>
      <rPr>
        <sz val="10"/>
        <color theme="1"/>
        <rFont val="Calibri"/>
        <family val="2"/>
        <scheme val="minor"/>
      </rPr>
      <t>34-39% = 1 points</t>
    </r>
  </si>
  <si>
    <t>Income Growth:  Increased or maintained total income (PSH only)</t>
  </si>
  <si>
    <r>
      <t>·</t>
    </r>
    <r>
      <rPr>
        <sz val="7"/>
        <color theme="1"/>
        <rFont val="Times New Roman"/>
        <family val="1"/>
      </rPr>
      <t xml:space="preserve">   </t>
    </r>
    <r>
      <rPr>
        <sz val="10"/>
        <color theme="1"/>
        <rFont val="Calibri"/>
        <family val="2"/>
        <scheme val="minor"/>
      </rPr>
      <t>69+% increase or maintain income = 8 points</t>
    </r>
  </si>
  <si>
    <r>
      <t>·</t>
    </r>
    <r>
      <rPr>
        <sz val="7"/>
        <color theme="1"/>
        <rFont val="Times New Roman"/>
        <family val="1"/>
      </rPr>
      <t xml:space="preserve">   </t>
    </r>
    <r>
      <rPr>
        <sz val="10"/>
        <color theme="1"/>
        <rFont val="Calibri"/>
        <family val="2"/>
        <scheme val="minor"/>
      </rPr>
      <t>60-68% = 5 points</t>
    </r>
  </si>
  <si>
    <r>
      <t>·</t>
    </r>
    <r>
      <rPr>
        <sz val="7"/>
        <color theme="1"/>
        <rFont val="Times New Roman"/>
        <family val="1"/>
      </rPr>
      <t xml:space="preserve">   </t>
    </r>
    <r>
      <rPr>
        <sz val="10"/>
        <color theme="1"/>
        <rFont val="Calibri"/>
        <family val="2"/>
        <scheme val="minor"/>
      </rPr>
      <t>50-59% = 2 points</t>
    </r>
  </si>
  <si>
    <t>Income Growth:  INCREASE in total income (PSH only)</t>
  </si>
  <si>
    <r>
      <t>·</t>
    </r>
    <r>
      <rPr>
        <sz val="7"/>
        <color theme="1"/>
        <rFont val="Times New Roman"/>
        <family val="1"/>
      </rPr>
      <t xml:space="preserve">   </t>
    </r>
    <r>
      <rPr>
        <sz val="10"/>
        <color theme="1"/>
        <rFont val="Calibri"/>
        <family val="2"/>
        <scheme val="minor"/>
      </rPr>
      <t>Not scored in 2018</t>
    </r>
  </si>
  <si>
    <r>
      <t>·</t>
    </r>
    <r>
      <rPr>
        <sz val="7"/>
        <color theme="1"/>
        <rFont val="Times New Roman"/>
        <family val="1"/>
      </rPr>
      <t xml:space="preserve">   </t>
    </r>
    <r>
      <rPr>
        <sz val="10"/>
        <color theme="1"/>
        <rFont val="Calibri"/>
        <family val="2"/>
        <scheme val="minor"/>
      </rPr>
      <t>100% of program participants enrolled in 1+ mainstream benefit = 6 points</t>
    </r>
  </si>
  <si>
    <r>
      <t>·</t>
    </r>
    <r>
      <rPr>
        <sz val="7"/>
        <color theme="1"/>
        <rFont val="Times New Roman"/>
        <family val="1"/>
      </rPr>
      <t xml:space="preserve">   </t>
    </r>
    <r>
      <rPr>
        <sz val="10"/>
        <color theme="1"/>
        <rFont val="Calibri"/>
        <family val="2"/>
        <scheme val="minor"/>
      </rPr>
      <t>87-99% enrollment = 3 points</t>
    </r>
  </si>
  <si>
    <t>Monitoring</t>
  </si>
  <si>
    <r>
      <t>·</t>
    </r>
    <r>
      <rPr>
        <sz val="7"/>
        <color theme="1"/>
        <rFont val="Times New Roman"/>
        <family val="1"/>
      </rPr>
      <t xml:space="preserve">   </t>
    </r>
    <r>
      <rPr>
        <sz val="10"/>
        <color theme="1"/>
        <rFont val="Calibri"/>
        <family val="2"/>
        <scheme val="minor"/>
      </rPr>
      <t>94%+ = 3 points</t>
    </r>
  </si>
  <si>
    <r>
      <t>·</t>
    </r>
    <r>
      <rPr>
        <sz val="7"/>
        <color theme="1"/>
        <rFont val="Times New Roman"/>
        <family val="1"/>
      </rPr>
      <t xml:space="preserve">   </t>
    </r>
    <r>
      <rPr>
        <sz val="10"/>
        <color theme="1"/>
        <rFont val="Calibri"/>
        <family val="2"/>
        <scheme val="minor"/>
      </rPr>
      <t>90-93% = 1 points</t>
    </r>
  </si>
  <si>
    <r>
      <t>·</t>
    </r>
    <r>
      <rPr>
        <sz val="7"/>
        <color theme="1"/>
        <rFont val="Times New Roman"/>
        <family val="1"/>
      </rPr>
      <t xml:space="preserve">   </t>
    </r>
    <r>
      <rPr>
        <sz val="10"/>
        <color theme="1"/>
        <rFont val="Calibri"/>
        <family val="2"/>
        <scheme val="minor"/>
      </rPr>
      <t>95-100% utilization = 5 points</t>
    </r>
  </si>
  <si>
    <r>
      <t>·</t>
    </r>
    <r>
      <rPr>
        <sz val="7"/>
        <color theme="1"/>
        <rFont val="Times New Roman"/>
        <family val="1"/>
      </rPr>
      <t xml:space="preserve">   </t>
    </r>
    <r>
      <rPr>
        <sz val="10"/>
        <color theme="1"/>
        <rFont val="Calibri"/>
        <family val="2"/>
        <scheme val="minor"/>
      </rPr>
      <t>90-94% = 3 points</t>
    </r>
  </si>
  <si>
    <r>
      <t>·</t>
    </r>
    <r>
      <rPr>
        <sz val="7"/>
        <color theme="1"/>
        <rFont val="Times New Roman"/>
        <family val="1"/>
      </rPr>
      <t xml:space="preserve">   </t>
    </r>
    <r>
      <rPr>
        <sz val="10"/>
        <color theme="1"/>
        <rFont val="Calibri"/>
        <family val="2"/>
        <scheme val="minor"/>
      </rPr>
      <t>85-89% = 1 point</t>
    </r>
  </si>
  <si>
    <t>e-LOCCS</t>
  </si>
  <si>
    <r>
      <t>·</t>
    </r>
    <r>
      <rPr>
        <sz val="7"/>
        <color theme="1"/>
        <rFont val="Times New Roman"/>
        <family val="1"/>
      </rPr>
      <t xml:space="preserve">   </t>
    </r>
    <r>
      <rPr>
        <sz val="10"/>
        <color theme="1"/>
        <rFont val="Calibri"/>
        <family val="2"/>
        <scheme val="minor"/>
      </rPr>
      <t>Met benchmark = 3 points</t>
    </r>
  </si>
  <si>
    <r>
      <t>·</t>
    </r>
    <r>
      <rPr>
        <sz val="7"/>
        <color theme="1"/>
        <rFont val="Times New Roman"/>
        <family val="1"/>
      </rPr>
      <t xml:space="preserve">   </t>
    </r>
    <r>
      <rPr>
        <sz val="10"/>
        <color theme="1"/>
        <rFont val="Calibri"/>
        <family val="2"/>
        <scheme val="minor"/>
      </rPr>
      <t>Did not meet benchmark = 0 points</t>
    </r>
  </si>
  <si>
    <r>
      <t>·</t>
    </r>
    <r>
      <rPr>
        <sz val="7"/>
        <color theme="1"/>
        <rFont val="Times New Roman"/>
        <family val="1"/>
      </rPr>
      <t xml:space="preserve">   </t>
    </r>
    <r>
      <rPr>
        <sz val="10"/>
        <color theme="1"/>
        <rFont val="Calibri"/>
        <family val="2"/>
        <scheme val="minor"/>
      </rPr>
      <t>100% = 5 points</t>
    </r>
  </si>
  <si>
    <r>
      <t>·</t>
    </r>
    <r>
      <rPr>
        <sz val="7"/>
        <color theme="1"/>
        <rFont val="Times New Roman"/>
        <family val="1"/>
      </rPr>
      <t xml:space="preserve">   </t>
    </r>
    <r>
      <rPr>
        <sz val="10"/>
        <color theme="1"/>
        <rFont val="Calibri"/>
        <family val="2"/>
        <scheme val="minor"/>
      </rPr>
      <t>95-99% = 4 points</t>
    </r>
  </si>
  <si>
    <r>
      <t>·</t>
    </r>
    <r>
      <rPr>
        <sz val="7"/>
        <color theme="1"/>
        <rFont val="Times New Roman"/>
        <family val="1"/>
      </rPr>
      <t xml:space="preserve">   </t>
    </r>
    <r>
      <rPr>
        <sz val="10"/>
        <color theme="1"/>
        <rFont val="Calibri"/>
        <family val="2"/>
        <scheme val="minor"/>
      </rPr>
      <t>90-94% = 2 points</t>
    </r>
  </si>
  <si>
    <t>Last submitted APR</t>
  </si>
  <si>
    <r>
      <t>·</t>
    </r>
    <r>
      <rPr>
        <sz val="7"/>
        <color theme="1"/>
        <rFont val="Times New Roman"/>
        <family val="1"/>
      </rPr>
      <t xml:space="preserve">   </t>
    </r>
    <r>
      <rPr>
        <sz val="10"/>
        <color theme="1"/>
        <rFont val="Calibri"/>
        <family val="2"/>
        <scheme val="minor"/>
      </rPr>
      <t>Timely submission = 3 points</t>
    </r>
  </si>
  <si>
    <r>
      <t>·</t>
    </r>
    <r>
      <rPr>
        <sz val="7"/>
        <color theme="1"/>
        <rFont val="Times New Roman"/>
        <family val="1"/>
      </rPr>
      <t xml:space="preserve">   </t>
    </r>
    <r>
      <rPr>
        <sz val="10"/>
        <color theme="1"/>
        <rFont val="Calibri"/>
        <family val="2"/>
        <scheme val="minor"/>
      </rPr>
      <t>Submitted beyond 90 days = 0 points</t>
    </r>
  </si>
  <si>
    <t>12a</t>
  </si>
  <si>
    <r>
      <t>Numerator</t>
    </r>
    <r>
      <rPr>
        <sz val="10"/>
        <color theme="1"/>
        <rFont val="Calibri"/>
        <family val="2"/>
        <scheme val="minor"/>
      </rPr>
      <t>: Services + admin line items from 2018 Grant Inventory Worksheet (GIW)</t>
    </r>
  </si>
  <si>
    <r>
      <t>·</t>
    </r>
    <r>
      <rPr>
        <sz val="7"/>
        <color theme="1"/>
        <rFont val="Times New Roman"/>
        <family val="1"/>
      </rPr>
      <t xml:space="preserve">   </t>
    </r>
    <r>
      <rPr>
        <sz val="10"/>
        <color theme="1"/>
        <rFont val="Calibri"/>
        <family val="2"/>
        <scheme val="minor"/>
      </rPr>
      <t>10%+ below the system average = 3 points</t>
    </r>
  </si>
  <si>
    <r>
      <t>·</t>
    </r>
    <r>
      <rPr>
        <sz val="7"/>
        <color theme="1"/>
        <rFont val="Times New Roman"/>
        <family val="1"/>
      </rPr>
      <t xml:space="preserve">   </t>
    </r>
    <r>
      <rPr>
        <sz val="10"/>
        <color theme="1"/>
        <rFont val="Calibri"/>
        <family val="2"/>
        <scheme val="minor"/>
      </rPr>
      <t>1-9% below the system average = 2 points</t>
    </r>
  </si>
  <si>
    <r>
      <t>·</t>
    </r>
    <r>
      <rPr>
        <sz val="7"/>
        <color theme="1"/>
        <rFont val="Times New Roman"/>
        <family val="1"/>
      </rPr>
      <t xml:space="preserve">   </t>
    </r>
    <r>
      <rPr>
        <u/>
        <sz val="10"/>
        <color theme="1"/>
        <rFont val="Calibri"/>
        <family val="2"/>
        <scheme val="minor"/>
      </rPr>
      <t>SSO/TH/RRH</t>
    </r>
    <r>
      <rPr>
        <sz val="10"/>
        <color theme="1"/>
        <rFont val="Calibri"/>
        <family val="2"/>
        <scheme val="minor"/>
      </rPr>
      <t xml:space="preserve"> – Average cost per Household served</t>
    </r>
  </si>
  <si>
    <r>
      <t>Denominator</t>
    </r>
    <r>
      <rPr>
        <sz val="10"/>
        <color theme="1"/>
        <rFont val="Calibri"/>
        <family val="2"/>
        <scheme val="minor"/>
      </rPr>
      <t>:</t>
    </r>
  </si>
  <si>
    <r>
      <t>·</t>
    </r>
    <r>
      <rPr>
        <sz val="7"/>
        <color theme="1"/>
        <rFont val="Times New Roman"/>
        <family val="1"/>
      </rPr>
      <t xml:space="preserve">   </t>
    </r>
    <r>
      <rPr>
        <sz val="10"/>
        <color theme="1"/>
        <rFont val="Calibri"/>
        <family val="2"/>
        <scheme val="minor"/>
      </rPr>
      <t>Equal to 9% above the system average = 1 points</t>
    </r>
  </si>
  <si>
    <t># of HHs served per PA-HMIS or APR from DV providers</t>
  </si>
  <si>
    <r>
      <t>·</t>
    </r>
    <r>
      <rPr>
        <sz val="7"/>
        <color theme="1"/>
        <rFont val="Times New Roman"/>
        <family val="1"/>
      </rPr>
      <t xml:space="preserve">   </t>
    </r>
    <r>
      <rPr>
        <sz val="10"/>
        <color theme="1"/>
        <rFont val="Calibri"/>
        <family val="2"/>
        <scheme val="minor"/>
      </rPr>
      <t>10%+ above system average = 0 points</t>
    </r>
  </si>
  <si>
    <t>12b</t>
  </si>
  <si>
    <r>
      <t>Numerator</t>
    </r>
    <r>
      <rPr>
        <sz val="10"/>
        <color theme="1"/>
        <rFont val="Calibri"/>
        <family val="2"/>
        <scheme val="minor"/>
      </rPr>
      <t>: Services + admin line items from 2018 GIW</t>
    </r>
  </si>
  <si>
    <r>
      <t>·</t>
    </r>
    <r>
      <rPr>
        <sz val="7"/>
        <color theme="1"/>
        <rFont val="Times New Roman"/>
        <family val="1"/>
      </rPr>
      <t xml:space="preserve">   </t>
    </r>
    <r>
      <rPr>
        <u/>
        <sz val="10"/>
        <color theme="1"/>
        <rFont val="Calibri"/>
        <family val="2"/>
        <scheme val="minor"/>
      </rPr>
      <t>PSH</t>
    </r>
    <r>
      <rPr>
        <sz val="10"/>
        <color theme="1"/>
        <rFont val="Calibri"/>
        <family val="2"/>
        <scheme val="minor"/>
      </rPr>
      <t xml:space="preserve"> – Average cost per household</t>
    </r>
  </si>
  <si>
    <t>13a</t>
  </si>
  <si>
    <r>
      <t>·</t>
    </r>
    <r>
      <rPr>
        <sz val="7"/>
        <color theme="1"/>
        <rFont val="Times New Roman"/>
        <family val="1"/>
      </rPr>
      <t xml:space="preserve">   </t>
    </r>
    <r>
      <rPr>
        <u/>
        <sz val="10"/>
        <color theme="1"/>
        <rFont val="Calibri"/>
        <family val="2"/>
        <scheme val="minor"/>
      </rPr>
      <t>SSO/TH/RRH</t>
    </r>
    <r>
      <rPr>
        <sz val="10"/>
        <color theme="1"/>
        <rFont val="Calibri"/>
        <family val="2"/>
        <scheme val="minor"/>
      </rPr>
      <t xml:space="preserve"> – Average cost per exit to Permanent Housing destination.</t>
    </r>
  </si>
  <si>
    <r>
      <t>Denominator</t>
    </r>
    <r>
      <rPr>
        <sz val="10"/>
        <color theme="1"/>
        <rFont val="Calibri"/>
        <family val="2"/>
        <scheme val="minor"/>
      </rPr>
      <t>: Leavers to PH per PA-HMIS or APR from DV providers</t>
    </r>
  </si>
  <si>
    <r>
      <t>·</t>
    </r>
    <r>
      <rPr>
        <sz val="7"/>
        <color theme="1"/>
        <rFont val="Times New Roman"/>
        <family val="1"/>
      </rPr>
      <t xml:space="preserve">   </t>
    </r>
    <r>
      <rPr>
        <sz val="10"/>
        <color theme="1"/>
        <rFont val="Calibri"/>
        <family val="2"/>
        <scheme val="minor"/>
      </rPr>
      <t>Equal to up to 9% above the system average = 1 points</t>
    </r>
  </si>
  <si>
    <t>13b</t>
  </si>
  <si>
    <t>Cost effectiveness:  Cost per household for Positive Retention and Positive Exit</t>
  </si>
  <si>
    <r>
      <t>·</t>
    </r>
    <r>
      <rPr>
        <sz val="7"/>
        <color theme="1"/>
        <rFont val="Times New Roman"/>
        <family val="1"/>
      </rPr>
      <t xml:space="preserve">   </t>
    </r>
    <r>
      <rPr>
        <u/>
        <sz val="10"/>
        <color theme="1"/>
        <rFont val="Calibri"/>
        <family val="2"/>
        <scheme val="minor"/>
      </rPr>
      <t>PSH</t>
    </r>
    <r>
      <rPr>
        <sz val="10"/>
        <color theme="1"/>
        <rFont val="Calibri"/>
        <family val="2"/>
        <scheme val="minor"/>
      </rPr>
      <t xml:space="preserve"> – Average cost per household that remains in PSH or exits to other Permanent Housing destination.</t>
    </r>
  </si>
  <si>
    <r>
      <t>Denominator</t>
    </r>
    <r>
      <rPr>
        <sz val="10"/>
        <color theme="1"/>
        <rFont val="Calibri"/>
        <family val="2"/>
        <scheme val="minor"/>
      </rPr>
      <t>: Stayers + Leavers to other PH per PA-HMIS or APR from DV providers</t>
    </r>
  </si>
  <si>
    <t>Letter verifying no monitoring;</t>
  </si>
  <si>
    <r>
      <t>·</t>
    </r>
    <r>
      <rPr>
        <sz val="7"/>
        <color theme="1"/>
        <rFont val="Times New Roman"/>
        <family val="1"/>
      </rPr>
      <t xml:space="preserve">   </t>
    </r>
    <r>
      <rPr>
        <sz val="10"/>
        <color theme="1"/>
        <rFont val="Calibri"/>
        <family val="2"/>
        <scheme val="minor"/>
      </rPr>
      <t>No monitoring within the last two years, or monitored with no outstanding issues = 0 points</t>
    </r>
  </si>
  <si>
    <t>If monitored, evidence of no outstanding findings</t>
  </si>
  <si>
    <r>
      <t>·</t>
    </r>
    <r>
      <rPr>
        <sz val="7"/>
        <color theme="1"/>
        <rFont val="Times New Roman"/>
        <family val="1"/>
      </rPr>
      <t xml:space="preserve">   </t>
    </r>
    <r>
      <rPr>
        <sz val="10"/>
        <color theme="1"/>
        <rFont val="Calibri"/>
        <family val="2"/>
        <scheme val="minor"/>
      </rPr>
      <t>Project monitored and has unresolved findings = - 5 points</t>
    </r>
  </si>
  <si>
    <t>Contributing to ending homelessness &amp; goals of Opening Doors</t>
  </si>
  <si>
    <t>CoC Project Description.</t>
  </si>
  <si>
    <t>2018 Renewal Application</t>
  </si>
  <si>
    <t>Up to 1.5 points for each of the four elements described (under benchmark column).  Points will be awarded for each element using the below scale:</t>
  </si>
  <si>
    <t xml:space="preserve">*See additional instructions on page </t>
  </si>
  <si>
    <r>
      <t>·</t>
    </r>
    <r>
      <rPr>
        <sz val="7"/>
        <color theme="1"/>
        <rFont val="Times New Roman"/>
        <family val="1"/>
      </rPr>
      <t xml:space="preserve"> </t>
    </r>
    <r>
      <rPr>
        <sz val="10"/>
        <color theme="1"/>
        <rFont val="Calibri"/>
        <family val="2"/>
        <scheme val="minor"/>
      </rPr>
      <t>0 points = did not address or response includes conflicting information</t>
    </r>
  </si>
  <si>
    <r>
      <t>·</t>
    </r>
    <r>
      <rPr>
        <sz val="7"/>
        <color theme="1"/>
        <rFont val="Times New Roman"/>
        <family val="1"/>
      </rPr>
      <t xml:space="preserve"> </t>
    </r>
    <r>
      <rPr>
        <sz val="10"/>
        <color theme="1"/>
        <rFont val="Calibri"/>
        <family val="2"/>
        <scheme val="minor"/>
      </rPr>
      <t>0.5 points = minimal response</t>
    </r>
  </si>
  <si>
    <r>
      <t>·</t>
    </r>
    <r>
      <rPr>
        <sz val="7"/>
        <color theme="1"/>
        <rFont val="Times New Roman"/>
        <family val="1"/>
      </rPr>
      <t xml:space="preserve"> </t>
    </r>
    <r>
      <rPr>
        <sz val="10"/>
        <color theme="1"/>
        <rFont val="Calibri"/>
        <family val="2"/>
        <scheme val="minor"/>
      </rPr>
      <t>1 point = somewhat, but not fully answered</t>
    </r>
  </si>
  <si>
    <r>
      <t>·</t>
    </r>
    <r>
      <rPr>
        <sz val="7"/>
        <color theme="1"/>
        <rFont val="Times New Roman"/>
        <family val="1"/>
      </rPr>
      <t xml:space="preserve"> </t>
    </r>
    <r>
      <rPr>
        <sz val="10"/>
        <color theme="1"/>
        <rFont val="Calibri"/>
        <family val="2"/>
        <scheme val="minor"/>
      </rPr>
      <t>1.5 points = fully answered and consistent throughout the narrative</t>
    </r>
  </si>
  <si>
    <t>Renewal Summary Form and 2018 Renewal Application</t>
  </si>
  <si>
    <t>5 points if project targets one or more of the below populations:</t>
  </si>
  <si>
    <r>
      <t>·</t>
    </r>
    <r>
      <rPr>
        <sz val="7"/>
        <color theme="1"/>
        <rFont val="Times New Roman"/>
        <family val="1"/>
      </rPr>
      <t xml:space="preserve"> </t>
    </r>
    <r>
      <rPr>
        <sz val="10"/>
        <color theme="1"/>
        <rFont val="Calibri"/>
        <family val="2"/>
        <scheme val="minor"/>
      </rPr>
      <t>Youth (under 25)</t>
    </r>
  </si>
  <si>
    <r>
      <t>·</t>
    </r>
    <r>
      <rPr>
        <sz val="7"/>
        <color theme="1"/>
        <rFont val="Times New Roman"/>
        <family val="1"/>
      </rPr>
      <t xml:space="preserve"> </t>
    </r>
    <r>
      <rPr>
        <sz val="10"/>
        <color theme="1"/>
        <rFont val="Calibri"/>
        <family val="2"/>
        <scheme val="minor"/>
      </rPr>
      <t>Families with Children</t>
    </r>
  </si>
  <si>
    <r>
      <t>·</t>
    </r>
    <r>
      <rPr>
        <sz val="7"/>
        <color theme="1"/>
        <rFont val="Times New Roman"/>
        <family val="1"/>
      </rPr>
      <t xml:space="preserve"> </t>
    </r>
    <r>
      <rPr>
        <sz val="10"/>
        <color theme="1"/>
        <rFont val="Calibri"/>
        <family val="2"/>
        <scheme val="minor"/>
      </rPr>
      <t>Persons experiencing chronic homelessness</t>
    </r>
  </si>
  <si>
    <r>
      <t>·</t>
    </r>
    <r>
      <rPr>
        <sz val="7"/>
        <color theme="1"/>
        <rFont val="Times New Roman"/>
        <family val="1"/>
      </rPr>
      <t xml:space="preserve"> </t>
    </r>
    <r>
      <rPr>
        <sz val="10"/>
        <color theme="1"/>
        <rFont val="Calibri"/>
        <family val="2"/>
        <scheme val="minor"/>
      </rPr>
      <t>Veterans</t>
    </r>
  </si>
  <si>
    <t>Severity of Need/ Need for specialized services.</t>
  </si>
  <si>
    <t>HMIS or DV comparable database</t>
  </si>
  <si>
    <r>
      <t>·</t>
    </r>
    <r>
      <rPr>
        <sz val="7"/>
        <color theme="1"/>
        <rFont val="Times New Roman"/>
        <family val="1"/>
      </rPr>
      <t xml:space="preserve"> </t>
    </r>
    <r>
      <rPr>
        <sz val="10"/>
        <color theme="1"/>
        <rFont val="Calibri"/>
        <family val="2"/>
        <scheme val="minor"/>
      </rPr>
      <t>Meet or exceed CoC average vulnerability = 7.5 points</t>
    </r>
  </si>
  <si>
    <r>
      <t>·</t>
    </r>
    <r>
      <rPr>
        <sz val="7"/>
        <color theme="1"/>
        <rFont val="Times New Roman"/>
        <family val="1"/>
      </rPr>
      <t xml:space="preserve"> </t>
    </r>
    <r>
      <rPr>
        <sz val="10"/>
        <color theme="1"/>
        <rFont val="Calibri"/>
        <family val="2"/>
        <scheme val="minor"/>
      </rPr>
      <t>Up to 25% below average vulnerable = 2.5 points</t>
    </r>
  </si>
  <si>
    <r>
      <t>Measurement</t>
    </r>
    <r>
      <rPr>
        <sz val="10"/>
        <color theme="1"/>
        <rFont val="Calibri"/>
        <family val="2"/>
        <scheme val="minor"/>
      </rPr>
      <t xml:space="preserve">:  Avg. to be calculated and measured separately for each project type.  </t>
    </r>
  </si>
  <si>
    <r>
      <t>·</t>
    </r>
    <r>
      <rPr>
        <sz val="7"/>
        <color theme="1"/>
        <rFont val="Times New Roman"/>
        <family val="1"/>
      </rPr>
      <t xml:space="preserve"> </t>
    </r>
    <r>
      <rPr>
        <sz val="10"/>
        <color theme="1"/>
        <rFont val="Calibri"/>
        <family val="2"/>
        <scheme val="minor"/>
      </rPr>
      <t>Less = 0 points</t>
    </r>
  </si>
  <si>
    <t>Percent of households with zero income at program entry</t>
  </si>
  <si>
    <r>
      <t>·</t>
    </r>
    <r>
      <rPr>
        <sz val="7"/>
        <color theme="1"/>
        <rFont val="Times New Roman"/>
        <family val="1"/>
      </rPr>
      <t xml:space="preserve"> </t>
    </r>
    <r>
      <rPr>
        <sz val="10"/>
        <color theme="1"/>
        <rFont val="Calibri"/>
        <family val="2"/>
        <scheme val="minor"/>
      </rPr>
      <t>Not scored in 2018</t>
    </r>
  </si>
  <si>
    <r>
      <t>·</t>
    </r>
    <r>
      <rPr>
        <sz val="7"/>
        <color theme="1"/>
        <rFont val="Times New Roman"/>
        <family val="1"/>
      </rPr>
      <t xml:space="preserve">   </t>
    </r>
    <r>
      <rPr>
        <sz val="10"/>
        <color theme="1"/>
        <rFont val="Calibri"/>
        <family val="2"/>
        <scheme val="minor"/>
      </rPr>
      <t>100% of all PSH beds dedicated or prioritized for chronic homeless = 2.5 points</t>
    </r>
  </si>
  <si>
    <r>
      <t>·</t>
    </r>
    <r>
      <rPr>
        <sz val="7"/>
        <color theme="1"/>
        <rFont val="Times New Roman"/>
        <family val="1"/>
      </rPr>
      <t xml:space="preserve">   </t>
    </r>
    <r>
      <rPr>
        <sz val="10"/>
        <color theme="1"/>
        <rFont val="Calibri"/>
        <family val="2"/>
        <scheme val="minor"/>
      </rPr>
      <t>&lt;100% = 0 points</t>
    </r>
  </si>
  <si>
    <t>Housing First questionnaire</t>
  </si>
  <si>
    <r>
      <t>·</t>
    </r>
    <r>
      <rPr>
        <sz val="7"/>
        <color theme="1"/>
        <rFont val="Times New Roman"/>
        <family val="1"/>
      </rPr>
      <t xml:space="preserve">   </t>
    </r>
    <r>
      <rPr>
        <sz val="10"/>
        <color theme="1"/>
        <rFont val="Calibri"/>
        <family val="2"/>
        <scheme val="minor"/>
      </rPr>
      <t>5 points if respond “yes” to 7 or more questions on the Housing First questionnaire.</t>
    </r>
  </si>
  <si>
    <r>
      <t>·</t>
    </r>
    <r>
      <rPr>
        <sz val="7"/>
        <color theme="1"/>
        <rFont val="Times New Roman"/>
        <family val="1"/>
      </rPr>
      <t xml:space="preserve">   </t>
    </r>
    <r>
      <rPr>
        <sz val="10"/>
        <color theme="1"/>
        <rFont val="Calibri"/>
        <family val="2"/>
        <scheme val="minor"/>
      </rPr>
      <t>0 points if respond “no” to more than 2 questions on the HF questionnaire.</t>
    </r>
  </si>
  <si>
    <t>CoC Participation</t>
  </si>
  <si>
    <t>RHAB Participation and CoC Leadership</t>
  </si>
  <si>
    <t>RHAB Secretary, Committee/ Sub-committee Chair, CoC Staff; Renewal Summary Form</t>
  </si>
  <si>
    <t>Maximum points = 10</t>
  </si>
  <si>
    <r>
      <t>RHAB Participation</t>
    </r>
    <r>
      <rPr>
        <sz val="10"/>
        <color theme="1"/>
        <rFont val="Calibri"/>
        <family val="2"/>
        <scheme val="minor"/>
      </rPr>
      <t>:</t>
    </r>
  </si>
  <si>
    <t>% of 10 points, based on % of RHAB meetings attended</t>
  </si>
  <si>
    <r>
      <t>·</t>
    </r>
    <r>
      <rPr>
        <sz val="7"/>
        <color theme="1"/>
        <rFont val="Times New Roman"/>
        <family val="1"/>
      </rPr>
      <t xml:space="preserve">   </t>
    </r>
    <r>
      <rPr>
        <sz val="10"/>
        <color theme="1"/>
        <rFont val="Calibri"/>
        <family val="2"/>
        <scheme val="minor"/>
      </rPr>
      <t>Lehigh Valley: because RHAB meetings are held quarterly, participation in RHAB subcommittee meetings will also be included in this calculation.</t>
    </r>
  </si>
  <si>
    <r>
      <t>CoC Leadership</t>
    </r>
    <r>
      <rPr>
        <sz val="10"/>
        <color theme="1"/>
        <rFont val="Calibri"/>
        <family val="2"/>
        <scheme val="minor"/>
      </rPr>
      <t>:</t>
    </r>
  </si>
  <si>
    <r>
      <t>·</t>
    </r>
    <r>
      <rPr>
        <sz val="7"/>
        <color theme="1"/>
        <rFont val="Times New Roman"/>
        <family val="1"/>
      </rPr>
      <t xml:space="preserve">   </t>
    </r>
    <r>
      <rPr>
        <sz val="10"/>
        <color theme="1"/>
        <rFont val="Calibri"/>
        <family val="2"/>
        <scheme val="minor"/>
      </rPr>
      <t>If less than 10 points were awarded for RHAB participation, 1 additional point will be awarded for each Committee/ Sub-Committee meeting attended, up to 3 points.  (Total combined points not to exceed 10.)</t>
    </r>
  </si>
  <si>
    <r>
      <t>BONUS OPPORTUNITY</t>
    </r>
    <r>
      <rPr>
        <sz val="10"/>
        <color theme="1"/>
        <rFont val="Calibri"/>
        <family val="2"/>
        <scheme val="minor"/>
      </rPr>
      <t>:</t>
    </r>
  </si>
  <si>
    <t>If 10 points were awarded for RHAB participation and a representative from the organization also participated on a Committee/Sub-Committee, one bonus point will be added.</t>
  </si>
  <si>
    <t>CoC registration/ attendance sheets; Renewal Summary Form</t>
  </si>
  <si>
    <t>2 points awarded for attending October 2017 CoC meeting</t>
  </si>
  <si>
    <t xml:space="preserve">2 points awarded for attending April 2018 CoC meeting. </t>
  </si>
  <si>
    <t>22a</t>
  </si>
  <si>
    <t>CoC training attendance records</t>
  </si>
  <si>
    <t>1 point awarded for attending Housing First training Day # 1, offered in four locations across the state:  March 13, May 23-25, 2017.</t>
  </si>
  <si>
    <t>1 points awarded for attending Housing First training Day # 2, offered in four locations across the state: June 19-22, 2017.</t>
  </si>
  <si>
    <t>22b</t>
  </si>
  <si>
    <t>CoC training attendance records; Renewal Summary Form</t>
  </si>
  <si>
    <t>% of 3 points, based on % participation of webinars (live or recorded). Webinars during the review period include:</t>
  </si>
  <si>
    <r>
      <t>·</t>
    </r>
    <r>
      <rPr>
        <sz val="7"/>
        <color theme="1"/>
        <rFont val="Times New Roman"/>
        <family val="1"/>
      </rPr>
      <t xml:space="preserve">   </t>
    </r>
    <r>
      <rPr>
        <sz val="10"/>
        <color theme="1"/>
        <rFont val="Calibri"/>
        <family val="2"/>
        <scheme val="minor"/>
      </rPr>
      <t>May 31:  Rapid Re-Housing # 1</t>
    </r>
  </si>
  <si>
    <r>
      <t>·</t>
    </r>
    <r>
      <rPr>
        <sz val="7"/>
        <color theme="1"/>
        <rFont val="Times New Roman"/>
        <family val="1"/>
      </rPr>
      <t xml:space="preserve">   </t>
    </r>
    <r>
      <rPr>
        <sz val="10"/>
        <color theme="1"/>
        <rFont val="Calibri"/>
        <family val="2"/>
        <scheme val="minor"/>
      </rPr>
      <t>June 7:  Rapid Re-Housing # 2</t>
    </r>
  </si>
  <si>
    <r>
      <t>·</t>
    </r>
    <r>
      <rPr>
        <sz val="7"/>
        <color theme="1"/>
        <rFont val="Times New Roman"/>
        <family val="1"/>
      </rPr>
      <t xml:space="preserve">   </t>
    </r>
    <r>
      <rPr>
        <sz val="10"/>
        <color theme="1"/>
        <rFont val="Calibri"/>
        <family val="2"/>
        <scheme val="minor"/>
      </rPr>
      <t>September 19:  Webinar covering HUD’s Equal Access Rule</t>
    </r>
  </si>
  <si>
    <r>
      <t>·</t>
    </r>
    <r>
      <rPr>
        <sz val="7"/>
        <color theme="1"/>
        <rFont val="Times New Roman"/>
        <family val="1"/>
      </rPr>
      <t xml:space="preserve">   </t>
    </r>
    <r>
      <rPr>
        <sz val="10"/>
        <color theme="1"/>
        <rFont val="Calibri"/>
        <family val="2"/>
        <scheme val="minor"/>
      </rPr>
      <t>December 1:  2018 PIT Count webinar</t>
    </r>
  </si>
  <si>
    <r>
      <t>·</t>
    </r>
    <r>
      <rPr>
        <sz val="7"/>
        <color theme="1"/>
        <rFont val="Times New Roman"/>
        <family val="1"/>
      </rPr>
      <t xml:space="preserve">   </t>
    </r>
    <r>
      <rPr>
        <sz val="10"/>
        <color theme="1"/>
        <rFont val="Calibri"/>
        <family val="2"/>
        <scheme val="minor"/>
      </rPr>
      <t>March 14:  Motivational Interviewing webinar</t>
    </r>
  </si>
  <si>
    <r>
      <t>·</t>
    </r>
    <r>
      <rPr>
        <sz val="7"/>
        <color theme="1"/>
        <rFont val="Times New Roman"/>
        <family val="1"/>
      </rPr>
      <t xml:space="preserve">   </t>
    </r>
    <r>
      <rPr>
        <sz val="10"/>
        <color theme="1"/>
        <rFont val="Calibri"/>
        <family val="2"/>
        <scheme val="minor"/>
      </rPr>
      <t>April 4:  Harm Reduction webinar</t>
    </r>
  </si>
  <si>
    <r>
      <t>·</t>
    </r>
    <r>
      <rPr>
        <sz val="7"/>
        <color theme="1"/>
        <rFont val="Times New Roman"/>
        <family val="1"/>
      </rPr>
      <t xml:space="preserve">   </t>
    </r>
    <r>
      <rPr>
        <sz val="10"/>
        <color theme="1"/>
        <rFont val="Calibri"/>
        <family val="2"/>
        <scheme val="minor"/>
      </rPr>
      <t>April 18:  Intro to Trauma Informed Care webinar</t>
    </r>
  </si>
  <si>
    <t>High quality data entry (&lt;5% missing/null data)</t>
  </si>
  <si>
    <r>
      <t>·</t>
    </r>
    <r>
      <rPr>
        <sz val="7"/>
        <color theme="1"/>
        <rFont val="Times New Roman"/>
        <family val="1"/>
      </rPr>
      <t xml:space="preserve">   </t>
    </r>
    <r>
      <rPr>
        <sz val="10"/>
        <color theme="1"/>
        <rFont val="Calibri"/>
        <family val="2"/>
        <scheme val="minor"/>
      </rPr>
      <t>Data quality equal to or less than 5% missing/null data = 3 points</t>
    </r>
  </si>
  <si>
    <r>
      <t>·</t>
    </r>
    <r>
      <rPr>
        <sz val="7"/>
        <color theme="1"/>
        <rFont val="Times New Roman"/>
        <family val="1"/>
      </rPr>
      <t xml:space="preserve">   </t>
    </r>
    <r>
      <rPr>
        <sz val="10"/>
        <color theme="1"/>
        <rFont val="Calibri"/>
        <family val="2"/>
        <scheme val="minor"/>
      </rPr>
      <t>Null/missing data exceeding 5% = 0 points</t>
    </r>
  </si>
  <si>
    <t>Timeliness of HMIS Data Entry.</t>
  </si>
  <si>
    <r>
      <t>·</t>
    </r>
    <r>
      <rPr>
        <sz val="7"/>
        <color theme="1"/>
        <rFont val="Times New Roman"/>
        <family val="1"/>
      </rPr>
      <t xml:space="preserve">   </t>
    </r>
    <r>
      <rPr>
        <sz val="10"/>
        <color theme="1"/>
        <rFont val="Calibri"/>
        <family val="2"/>
        <scheme val="minor"/>
      </rPr>
      <t>Not scored in 2018, but will be scored in 2019.</t>
    </r>
  </si>
  <si>
    <r>
      <t>·</t>
    </r>
    <r>
      <rPr>
        <sz val="7"/>
        <color theme="1"/>
        <rFont val="Times New Roman"/>
        <family val="1"/>
      </rPr>
      <t xml:space="preserve">   </t>
    </r>
    <r>
      <rPr>
        <sz val="10"/>
        <color theme="1"/>
        <rFont val="Calibri"/>
        <family val="2"/>
        <scheme val="minor"/>
      </rPr>
      <t xml:space="preserve">TBD if DV providers can also be evaluated on this criteria in 2019.  One issue identified:  The date of data entry is updated if data is corrected/changed over time. </t>
    </r>
  </si>
  <si>
    <t xml:space="preserve">HMIS Bed Inventory. </t>
  </si>
  <si>
    <r>
      <t>·</t>
    </r>
    <r>
      <rPr>
        <sz val="7"/>
        <color theme="1"/>
        <rFont val="Times New Roman"/>
        <family val="1"/>
      </rPr>
      <t xml:space="preserve">   </t>
    </r>
    <r>
      <rPr>
        <sz val="10"/>
        <color theme="1"/>
        <rFont val="Calibri"/>
        <family val="2"/>
        <scheme val="minor"/>
      </rPr>
      <t>TBD if DV providers can also be evaluated on this criteria in 2019.</t>
    </r>
  </si>
  <si>
    <t>Note: the CoC’s Data Committee will provide additional guidance and a timeline by which all projects need to have their Bed/Unit inventory set-up in HMIS.</t>
  </si>
  <si>
    <r>
      <t>Notes</t>
    </r>
    <r>
      <rPr>
        <sz val="10"/>
        <color theme="1"/>
        <rFont val="Calibri"/>
        <family val="2"/>
        <scheme val="minor"/>
      </rPr>
      <t>:</t>
    </r>
  </si>
  <si>
    <r>
      <t>o</t>
    </r>
    <r>
      <rPr>
        <sz val="7"/>
        <color theme="1"/>
        <rFont val="Times New Roman"/>
        <family val="1"/>
      </rPr>
      <t xml:space="preserve">    </t>
    </r>
    <r>
      <rPr>
        <sz val="10"/>
        <color theme="1"/>
        <rFont val="Calibri"/>
        <family val="2"/>
        <scheme val="minor"/>
      </rPr>
      <t>describe local needs, including any recent community-based needs assessments and how your project is responding to local needs;</t>
    </r>
  </si>
  <si>
    <r>
      <t>o</t>
    </r>
    <r>
      <rPr>
        <sz val="7"/>
        <color theme="1"/>
        <rFont val="Times New Roman"/>
        <family val="1"/>
      </rPr>
      <t xml:space="preserve">    </t>
    </r>
    <r>
      <rPr>
        <sz val="10"/>
        <color theme="1"/>
        <rFont val="Calibri"/>
        <family val="2"/>
        <scheme val="minor"/>
      </rPr>
      <t>provide information about eligibility for assistance and any other factors considered prior to program enrollment (e.g. no income, active drug use, etc.);</t>
    </r>
  </si>
  <si>
    <r>
      <t>o</t>
    </r>
    <r>
      <rPr>
        <sz val="7"/>
        <color theme="1"/>
        <rFont val="Times New Roman"/>
        <family val="1"/>
      </rPr>
      <t xml:space="preserve">    </t>
    </r>
    <r>
      <rPr>
        <sz val="10"/>
        <color theme="1"/>
        <rFont val="Calibri"/>
        <family val="2"/>
        <scheme val="minor"/>
      </rPr>
      <t>provide information about program termination, including under what circumstances someone can be terminated, if there is an appeals process and if the project assists the household to identify another homeless assistance provider or housing option;</t>
    </r>
  </si>
  <si>
    <r>
      <t>o</t>
    </r>
    <r>
      <rPr>
        <sz val="7"/>
        <color theme="1"/>
        <rFont val="Times New Roman"/>
        <family val="1"/>
      </rPr>
      <t xml:space="preserve">    </t>
    </r>
    <r>
      <rPr>
        <sz val="10"/>
        <color theme="1"/>
        <rFont val="Calibri"/>
        <family val="2"/>
        <scheme val="minor"/>
      </rPr>
      <t>if your project prioritizes resources, provide information about the criteria and how it is used;</t>
    </r>
  </si>
  <si>
    <r>
      <t>o</t>
    </r>
    <r>
      <rPr>
        <sz val="7"/>
        <color theme="1"/>
        <rFont val="Times New Roman"/>
        <family val="1"/>
      </rPr>
      <t xml:space="preserve">    </t>
    </r>
    <r>
      <rPr>
        <sz val="10"/>
        <color theme="1"/>
        <rFont val="Calibri"/>
        <family val="2"/>
        <scheme val="minor"/>
      </rPr>
      <t>incorporate the names of community partners and examples of the ways in which your organizations are working together to meet the needs of each household.</t>
    </r>
  </si>
  <si>
    <t>3. Degree to which victim service projects improve safety for the population served. (DV projects only.)</t>
  </si>
  <si>
    <t>Safety Improvements (DV)</t>
  </si>
  <si>
    <t>3 total points (1 point for each question)</t>
  </si>
  <si>
    <t>Return to Scoring Chart</t>
  </si>
  <si>
    <t>Return to Final Scoring</t>
  </si>
  <si>
    <r>
      <t>3</t>
    </r>
    <r>
      <rPr>
        <sz val="11"/>
        <color theme="1"/>
        <rFont val="Calibri"/>
        <family val="2"/>
        <scheme val="minor"/>
      </rPr>
      <t>4-39% = 1 points</t>
    </r>
  </si>
  <si>
    <t>50-59% = 2 points</t>
  </si>
  <si>
    <t>60-68% = 5 points</t>
  </si>
  <si>
    <t>Total Income Increased/Maintained %</t>
  </si>
  <si>
    <t>6.Non-cash/ Mainstream Benefits</t>
  </si>
  <si>
    <t>87-99% participants enrolled in 1+ benefit(s) = 3 points</t>
  </si>
  <si>
    <t>Households w/Zero Income at Entry %</t>
  </si>
  <si>
    <t>Average of Data Timeliness (Days)</t>
  </si>
  <si>
    <t>Length of time homeless (CES)</t>
  </si>
  <si>
    <t>Length of time homeless (PSH, RRH)</t>
  </si>
  <si>
    <t>Bed/Unit Inventory</t>
  </si>
  <si>
    <t>7. Project Participant Eligibility</t>
  </si>
  <si>
    <t>8. Unit Utilization Rate</t>
  </si>
  <si>
    <t>85-89% = 1 point</t>
  </si>
  <si>
    <t>95-100% utilization = 5 points</t>
  </si>
  <si>
    <t>90-94% = 3 points</t>
  </si>
  <si>
    <t>9. Drawdown Rates</t>
  </si>
  <si>
    <t>10. Funds recaptured by HUD</t>
  </si>
  <si>
    <t>100% = 5 points</t>
  </si>
  <si>
    <t>95-99% = 4 points</t>
  </si>
  <si>
    <t>90-94% = 2 points</t>
  </si>
  <si>
    <t>11. Timely APR Submission</t>
  </si>
  <si>
    <t>14. HUD Monitoring</t>
  </si>
  <si>
    <t>Project monitored and has unresolved findings = - 5 points</t>
  </si>
  <si>
    <t>No monitoring within the last two years, or monitored with no outstanding issues = 0 points</t>
  </si>
  <si>
    <t>12. Cost effectiveness:  Cost per Household</t>
  </si>
  <si>
    <t xml:space="preserve">*SSO/TH/RRH Average: </t>
  </si>
  <si>
    <t xml:space="preserve">*PH Average: </t>
  </si>
  <si>
    <t>Exited to/ Retained in PH</t>
  </si>
  <si>
    <t>15.  CoC Project Description</t>
  </si>
  <si>
    <t>16. Opening Doors Goal</t>
  </si>
  <si>
    <t>Project targets one or more special populations: Youth, Families w/Children, Veterans or Chronically Homeless = 5 points</t>
  </si>
  <si>
    <r>
      <t xml:space="preserve">Timeliness specifically looks at project entry and exit dates.  For example, this measure will compare a </t>
    </r>
    <r>
      <rPr>
        <sz val="10"/>
        <color theme="1"/>
        <rFont val="Calibri"/>
        <family val="2"/>
        <scheme val="minor"/>
      </rPr>
      <t>client’s actual enrollment/exit date against the date that their enrollment/exit date was entered in HMIS.</t>
    </r>
  </si>
  <si>
    <r>
      <t xml:space="preserve"># units per 2018 renewal app compared to </t>
    </r>
    <r>
      <rPr>
        <sz val="10"/>
        <color theme="1"/>
        <rFont val="Calibri"/>
        <family val="2"/>
        <scheme val="minor"/>
      </rPr>
      <t>average household consumers; PA-HMIS; APR from DV providers</t>
    </r>
  </si>
  <si>
    <r>
      <rPr>
        <b/>
        <sz val="10"/>
        <color theme="1"/>
        <rFont val="Calibri"/>
        <family val="2"/>
        <scheme val="minor"/>
      </rPr>
      <t>Additional instructions for criteria # 15, CoC Project Description.</t>
    </r>
    <r>
      <rPr>
        <sz val="10"/>
        <color theme="1"/>
        <rFont val="Calibri"/>
        <family val="2"/>
        <scheme val="minor"/>
      </rPr>
      <t xml:space="preserve">  The CoC Project Description for each Renewal Project Application will need to be consistent with HUD’s detailed instructions and clearly incorporate information related to the four elements described under “point structure”.  Specifically:</t>
    </r>
  </si>
  <si>
    <r>
      <rPr>
        <b/>
        <sz val="10"/>
        <color theme="1"/>
        <rFont val="Calibri"/>
        <family val="2"/>
        <scheme val="minor"/>
      </rPr>
      <t>17a. Severity of Need/ Need for specialized services:</t>
    </r>
    <r>
      <rPr>
        <sz val="10"/>
        <color theme="1"/>
        <rFont val="Calibri"/>
        <family val="2"/>
        <scheme val="minor"/>
      </rPr>
      <t xml:space="preserve">  In 2019, the CoC will seek to use data collected through the Coordinated Entry process regarding the vulnerability of households served.  Specifically, the project’s average VI-SPDAT score of individuals enrolled may be used.</t>
    </r>
  </si>
  <si>
    <t>2. Returns of Homelessness</t>
  </si>
  <si>
    <t>1a. Housing Outcomes (RRH)</t>
  </si>
  <si>
    <t>CoC Leadwership (Bonus Points)</t>
  </si>
  <si>
    <t xml:space="preserve">CoC Leadership </t>
  </si>
  <si>
    <t>Less than 100% - up to 3 points awarded for Committee participation up to maximum (10 point maximum)</t>
  </si>
  <si>
    <t>Exceed or equal CoC Project Average = 7.5 points</t>
  </si>
  <si>
    <t>Up to 25% below CoC project average = 2.5 points</t>
  </si>
  <si>
    <t>RRH Average</t>
  </si>
  <si>
    <t>SSO Average</t>
  </si>
  <si>
    <t>TH Average</t>
  </si>
  <si>
    <t>PH Average</t>
  </si>
  <si>
    <t>Not Scored in 2018</t>
  </si>
  <si>
    <t># of Rooms</t>
  </si>
  <si>
    <t>25. HMIS Bed Inventory</t>
  </si>
  <si>
    <t>CoC Trainings A</t>
  </si>
  <si>
    <t>CoC Trainings B</t>
  </si>
  <si>
    <t>CoC Meetings Attended (October)</t>
  </si>
  <si>
    <t>CoC Meetings Attended (April)</t>
  </si>
  <si>
    <t>CoC Webinars</t>
  </si>
  <si>
    <t>3. Safety Improvement (DV Only)</t>
  </si>
  <si>
    <t>4. Length of Time Homeless</t>
  </si>
  <si>
    <t>5a. Earned Income Growth</t>
  </si>
  <si>
    <t>5b. UnEarned Income Growth</t>
  </si>
  <si>
    <t>5d. Income Growth Only (PSH Only)</t>
  </si>
  <si>
    <t>6. Noncash / Mainstream Benefits</t>
  </si>
  <si>
    <t>7. Project Partipicant Eligibility</t>
  </si>
  <si>
    <t>10. Funds Recaptured by HUD</t>
  </si>
  <si>
    <t>12. Cost Effectiveness</t>
  </si>
  <si>
    <t>13. Cost per Positive Exit</t>
  </si>
  <si>
    <t>13. Cost effectiveness:  Cost per Postive Exit (Exit/Retention to PH)</t>
  </si>
  <si>
    <t>15. CoC Project Description</t>
  </si>
  <si>
    <t>16. Opening Doors Goals</t>
  </si>
  <si>
    <t>Goals of Opening Doors</t>
  </si>
  <si>
    <t>Critiera | Scoring</t>
  </si>
  <si>
    <t xml:space="preserve"> 1a. Housing Outcomes (RRH)</t>
  </si>
  <si>
    <t xml:space="preserve"> 2. Returns of Homelessness</t>
  </si>
  <si>
    <t xml:space="preserve"> 3. Safety Improvement (DV Only)</t>
  </si>
  <si>
    <t xml:space="preserve"> 4. Length of Time Homeless</t>
  </si>
  <si>
    <t xml:space="preserve">   </t>
  </si>
  <si>
    <t xml:space="preserve">    </t>
  </si>
  <si>
    <t xml:space="preserve"> 7. Project Partipicant Eligibility</t>
  </si>
  <si>
    <t xml:space="preserve"> 8. Unit Utilization Rate</t>
  </si>
  <si>
    <t xml:space="preserve"> 11. Timely APR Submission</t>
  </si>
  <si>
    <t xml:space="preserve"> 12. Cost Effectiveness</t>
  </si>
  <si>
    <t xml:space="preserve"> 13. Cost per Positive Exit</t>
  </si>
  <si>
    <t xml:space="preserve"> 14. HUD Monitoring</t>
  </si>
  <si>
    <t xml:space="preserve"> 15. CoC Project Description</t>
  </si>
  <si>
    <t xml:space="preserve"> 16. Opening Doors Goals</t>
  </si>
  <si>
    <t xml:space="preserve"> 25. HMIS Bed Inventory</t>
  </si>
  <si>
    <t xml:space="preserve"> Final Total Score</t>
  </si>
  <si>
    <t>--</t>
  </si>
  <si>
    <t>---</t>
  </si>
  <si>
    <t xml:space="preserve"> 5a. Earned Income Growth</t>
  </si>
  <si>
    <t xml:space="preserve"> 5b. UnEarned Income Growth</t>
  </si>
  <si>
    <t xml:space="preserve"> 5d. Income Growth Only (PSH Only)</t>
  </si>
  <si>
    <t xml:space="preserve">  </t>
  </si>
  <si>
    <t xml:space="preserve"> 6. Noncash / Mainstream Benefits</t>
  </si>
  <si>
    <t xml:space="preserve"> 9. Drawdown Rates</t>
  </si>
  <si>
    <t xml:space="preserve"> 10. Funds Recaptured by HUD</t>
  </si>
  <si>
    <t>Filter by GIW Project Name</t>
  </si>
  <si>
    <t># of Days</t>
  </si>
  <si>
    <t>Households Served</t>
  </si>
  <si>
    <t>Extra Data 2</t>
  </si>
  <si>
    <t>Household Exit/Retained in PH</t>
  </si>
  <si>
    <t>Blair County Community Action Program</t>
  </si>
  <si>
    <t>Blair County CAA CoC RRH 1</t>
  </si>
  <si>
    <t>Catholic Charities of the Diocese of Allentown</t>
  </si>
  <si>
    <t>Catholic Social Services the Diocese of Scranton</t>
  </si>
  <si>
    <t>Catholic Social Services of the Diocese of Scranton, Inc.</t>
  </si>
  <si>
    <t>Rural Permanent Supportive Housing Program</t>
  </si>
  <si>
    <t>PSHP Pike County</t>
  </si>
  <si>
    <t>Catholic Social Services - Wayne/Susquehanna RPSH</t>
  </si>
  <si>
    <t>Susquehanna/Wayne PSHP</t>
  </si>
  <si>
    <t>Tableland Services, Inc.</t>
  </si>
  <si>
    <t>CAPFSC - Somerset County RRH</t>
  </si>
  <si>
    <t>SHP Transitional Housing Project</t>
  </si>
  <si>
    <t>Housing Authority of the County of Cumberland</t>
  </si>
  <si>
    <t>Carlisle Supportive Housing Program</t>
  </si>
  <si>
    <t>Rapid Rehousing II</t>
  </si>
  <si>
    <t>Shelter + Care Chronic</t>
  </si>
  <si>
    <t>Fitzmaurice Community Services, Inc</t>
  </si>
  <si>
    <t>Pathfinders</t>
  </si>
  <si>
    <t>County of Franklin</t>
  </si>
  <si>
    <t>Housing Development Corporation of NEPA</t>
  </si>
  <si>
    <t>Housing Transitions - Nittany House I (PSH)</t>
  </si>
  <si>
    <t>Nittany House Apartments</t>
  </si>
  <si>
    <t>Outreach and Case Management for the Disabled, Chronically Homeless</t>
  </si>
  <si>
    <t>Pathways Housing 2</t>
  </si>
  <si>
    <t>Pathways Housing</t>
  </si>
  <si>
    <t>Pathways TBRA for Families, Youth and Veterans</t>
  </si>
  <si>
    <t>Tenant-Based Rental Assistance for the Disabled,Chronically Homeless</t>
  </si>
  <si>
    <t>County of Lycoming DBA Lycoming-Clinton Joinder Board</t>
  </si>
  <si>
    <t>Northern Cambria Community Development Corporation</t>
  </si>
  <si>
    <t>Perry County RRH (formerly TH II)</t>
  </si>
  <si>
    <t>Perry County Veterans Program</t>
  </si>
  <si>
    <t>Redevelopment Authority of Cambria Cnty</t>
  </si>
  <si>
    <t>Cambria County S+C Program</t>
  </si>
  <si>
    <t>Cambria County Comprehensive Housing Program</t>
  </si>
  <si>
    <t>Crossroads Family</t>
  </si>
  <si>
    <t>Crossroads Individual</t>
  </si>
  <si>
    <t>RHD - Crossroads Schuylkill County PSH Program</t>
  </si>
  <si>
    <t>LV ACT Housing Supports</t>
  </si>
  <si>
    <t>The Salvation Army, a New York Corporation</t>
  </si>
  <si>
    <t>Salvation Army Carlisle PH Project</t>
  </si>
  <si>
    <t>Allentown Hospitality House Permanent Housing Program</t>
  </si>
  <si>
    <t>ROUNDING COLUMN</t>
  </si>
  <si>
    <t>COPY ROUNDING COLUMN</t>
  </si>
  <si>
    <t>GIW Project Filter</t>
  </si>
  <si>
    <t>CoC Average</t>
  </si>
  <si>
    <t>Service + Admin Budget</t>
  </si>
  <si>
    <t>25% Below</t>
  </si>
  <si>
    <t>Physical Units</t>
  </si>
  <si>
    <t>Bonus</t>
  </si>
  <si>
    <t>County of Cambria</t>
  </si>
  <si>
    <t>Funds Expended</t>
  </si>
  <si>
    <t>Households Served (Annual Avg.)</t>
  </si>
  <si>
    <t>Eastern CoC Project Ranking 2019 - Final Scoring Review</t>
  </si>
  <si>
    <t>% of Chronic HH</t>
  </si>
  <si>
    <t>Eastern CoC Project Ranking 2019 - Scoring Summary Totals</t>
  </si>
  <si>
    <t>Rapid Re-Housing Consolidation</t>
  </si>
  <si>
    <t>PA0372L3E091810</t>
  </si>
  <si>
    <t>Permanent Supportive Housing Program</t>
  </si>
  <si>
    <t>PA0520L3T091807</t>
  </si>
  <si>
    <t>PA0519L3T091806</t>
  </si>
  <si>
    <t>PA0386L3T091810</t>
  </si>
  <si>
    <t>PA0450L3T091807</t>
  </si>
  <si>
    <t>Bedford, Fulton, Huntingdon RRH FFY2018</t>
  </si>
  <si>
    <t>PA0661L3E091804</t>
  </si>
  <si>
    <t>Housing Trans - Centre Cty Rapid Rehousing Program</t>
  </si>
  <si>
    <t>Centre County Government</t>
  </si>
  <si>
    <t>Centre County Rapid Re Housing Program</t>
  </si>
  <si>
    <t>PA0814L3T091802</t>
  </si>
  <si>
    <t>PA0578L3E091802</t>
  </si>
  <si>
    <t>Franklin/ Fulton S+C Project 2019</t>
  </si>
  <si>
    <t>PA0649L3T091806</t>
  </si>
  <si>
    <t>Franklin/Fulton Homeless Assistance Project 2019</t>
  </si>
  <si>
    <t>PA0182L3T091809</t>
  </si>
  <si>
    <t>Lycoming/Clinton Renewal #7</t>
  </si>
  <si>
    <t>PA0445L3T091807</t>
  </si>
  <si>
    <t>PA0214L3T091811</t>
  </si>
  <si>
    <t>Housing Authority of Monroe County</t>
  </si>
  <si>
    <t>Shelter Plus Care MC</t>
  </si>
  <si>
    <t>PA0219L3T091808</t>
  </si>
  <si>
    <t>PA0553L3T091808</t>
  </si>
  <si>
    <t>Perry County Rapid ReHousing</t>
  </si>
  <si>
    <t>PA0514L3T091805</t>
  </si>
  <si>
    <t>PA0177L3T091806</t>
  </si>
  <si>
    <t>Safe Harbour S+C Program</t>
  </si>
  <si>
    <t>PSH Consolidated</t>
  </si>
  <si>
    <t>PA0447L3T091703</t>
  </si>
  <si>
    <t>CCHRA - Rapid Rehousing Cumberland-Perry-Lebanon</t>
  </si>
  <si>
    <t>Rapid Rehousing Cumberland Perry Lebanon</t>
  </si>
  <si>
    <t>PA0812L3T091802</t>
  </si>
  <si>
    <t>PA0513L3T091806</t>
  </si>
  <si>
    <t>PA0647L3T091806</t>
  </si>
  <si>
    <t>HDC SHP 3 2016</t>
  </si>
  <si>
    <t>PA0384L3T091810</t>
  </si>
  <si>
    <t>HDC SHP 6 2016</t>
  </si>
  <si>
    <t>PA0582L3T091806</t>
  </si>
  <si>
    <t>PA0176L3T091805</t>
  </si>
  <si>
    <t>Housing Transitions - Nittany House II (PSH)</t>
  </si>
  <si>
    <t>Nittany House Apartments II</t>
  </si>
  <si>
    <t>PA0810L3T091802</t>
  </si>
  <si>
    <t>DV</t>
  </si>
  <si>
    <t>Huntingdon House Rapid Rehousing Program</t>
  </si>
  <si>
    <t>PA0809L3T091802</t>
  </si>
  <si>
    <t>LCHA S+C 2018</t>
  </si>
  <si>
    <t>PA0215L3T091811</t>
  </si>
  <si>
    <t>NCHA S+C 2018</t>
  </si>
  <si>
    <t>PA0212L3T091811</t>
  </si>
  <si>
    <t>Independence Gardens Renewal Project Application FY 2018</t>
  </si>
  <si>
    <t>PA0360L3E091810</t>
  </si>
  <si>
    <t>Schoolhouse Gardens Renewal Project Application FY 2018</t>
  </si>
  <si>
    <t>PA0481L3E091809</t>
  </si>
  <si>
    <t>PA0205L3T091811</t>
  </si>
  <si>
    <t>Crossroads Housing Bonus</t>
  </si>
  <si>
    <t>PA0449L3T091807</t>
  </si>
  <si>
    <t>PA0206L3T091811</t>
  </si>
  <si>
    <t>PA0708L3T091804</t>
  </si>
  <si>
    <t>PA0211L3T091811</t>
  </si>
  <si>
    <t>PA0366L3E091809</t>
  </si>
  <si>
    <t>Tableland PSH Expansion</t>
  </si>
  <si>
    <t>PA0444L3T091706</t>
  </si>
  <si>
    <t>The Lehigh Conference of Churches</t>
  </si>
  <si>
    <t>PA0213L3T091811</t>
  </si>
  <si>
    <t>PA0658L3T091805</t>
  </si>
  <si>
    <t>PA0669L3T091805</t>
  </si>
  <si>
    <t>PA0583L3T091807</t>
  </si>
  <si>
    <t>PA0222L3T091811</t>
  </si>
  <si>
    <t>PA0634L3T091806</t>
  </si>
  <si>
    <t>PA0655L3T091805</t>
  </si>
  <si>
    <t>VHDC SHP #2 &amp; #3 Consolidation 2018</t>
  </si>
  <si>
    <t>PA0216L3T091811</t>
  </si>
  <si>
    <t>Valley Youth House- RRH Families Program</t>
  </si>
  <si>
    <t>Lehigh Valley RRH for Families</t>
  </si>
  <si>
    <t>PA0808L3T091802</t>
  </si>
  <si>
    <t>4. Length of Time Homeless (PH, RRH Only)</t>
  </si>
  <si>
    <t>Not Scored in 2019</t>
  </si>
  <si>
    <t>30+% increase = 5 points</t>
  </si>
  <si>
    <t>25-29% = 3 points</t>
  </si>
  <si>
    <t>21-24% = 1 points</t>
  </si>
  <si>
    <t xml:space="preserve">EARNED Income growth among program leavers &amp; stayers (SSO, TH &amp; RRH only)                                                                  </t>
  </si>
  <si>
    <t xml:space="preserve">UNEARNED Income growth among program leavers &amp; stayers (SSO, TH &amp; RRH only)                                                                   </t>
  </si>
  <si>
    <t>40-44% = 3 points</t>
  </si>
  <si>
    <t>45+% increase = 5 points</t>
  </si>
  <si>
    <t>TOTAL Income Growth (PSH Only)</t>
  </si>
  <si>
    <t>5d. Total Income Growth (PSH Only)</t>
  </si>
  <si>
    <t>5c. Total Income Growth (PSH Only)</t>
  </si>
  <si>
    <t>100% participants enrolled in 1+ benefit(s) = 7 points</t>
  </si>
  <si>
    <t>94%+ = 5 points</t>
  </si>
  <si>
    <t>90-93% = 2 points</t>
  </si>
  <si>
    <t>HUD requires a minimum of quarterly draws = 4 points</t>
  </si>
  <si>
    <t>HUD APR submitted within 90 days of end of grant = 4 points</t>
  </si>
  <si>
    <t>30%+ with zero income at program entry = 2 points</t>
  </si>
  <si>
    <t>25-29% with zero income = 1 point</t>
  </si>
  <si>
    <t>15c. Percent of households that are Chronic at program entry</t>
  </si>
  <si>
    <t>Chronic %</t>
  </si>
  <si>
    <t>Projects using Housing 1st approach = 10 points</t>
  </si>
  <si>
    <t>16. Housing First Approach</t>
  </si>
  <si>
    <t>17. RHAB Participation / CoC Leadership</t>
  </si>
  <si>
    <t>Less than or equal to 5% missing/null data = 4 points</t>
  </si>
  <si>
    <t>21. Timeliness of Data Entry (HMIS)</t>
  </si>
  <si>
    <t>18. Attended CoC Meetings</t>
  </si>
  <si>
    <t>19. Attended CoC Webinars and Trainings</t>
  </si>
  <si>
    <t>3 points awarded for attending CoC-required full day face-to-face training</t>
  </si>
  <si>
    <t>CoC Training(s)</t>
  </si>
  <si>
    <t>2 points awarded for attending CoC required webinars</t>
  </si>
  <si>
    <t>20. High Quality Data Entry (HMIS)</t>
  </si>
  <si>
    <t>Meeting 1</t>
  </si>
  <si>
    <t>Meeting 2</t>
  </si>
  <si>
    <t>1 point bonus = scored 10 points + participated in committee/sub-commmittee</t>
  </si>
  <si>
    <t xml:space="preserve">% of 2.5 points awarded, based on % of chronic households served </t>
  </si>
  <si>
    <t>21. Timeliness of HMIS Data Entry</t>
  </si>
  <si>
    <t xml:space="preserve">20. HMIS high data quality </t>
  </si>
  <si>
    <t>19. Attended CoC Webinars / Trainings</t>
  </si>
  <si>
    <t>17. RHAB Participation</t>
  </si>
  <si>
    <t>15c. Chronic HH at Entry</t>
  </si>
  <si>
    <t>15b. HH w/Zero Income at Entry</t>
  </si>
  <si>
    <t>15a. Severity of Needs</t>
  </si>
  <si>
    <t>Top 25% of Average Cost = 3 points</t>
  </si>
  <si>
    <t>Second 25% of Average Cost = 2 points</t>
  </si>
  <si>
    <t>Third 25% of Average Cost = 1 points</t>
  </si>
  <si>
    <t>The time period used for all data will be October 1, 2017 – Septe,ber 30, 2018</t>
  </si>
  <si>
    <t>Eastern PA CoC:  2019 Renewal Project Scoring Sheet</t>
  </si>
  <si>
    <t xml:space="preserve">Note: Individuals who exit to any of the below listed “destinations” will be removed from the calculation and therefore will not count negatively towards this outcome:
• Hospital or other residential non-psychiatric medical facility
• Foster care home or foster care group home
• Long-term care facility or nursing home
• Deceased
</t>
  </si>
  <si>
    <r>
      <t>RRH-Housing Stability</t>
    </r>
    <r>
      <rPr>
        <sz val="10"/>
        <color theme="1"/>
        <rFont val="Calibri"/>
        <family val="2"/>
        <scheme val="minor"/>
      </rPr>
      <t>: Exit to Permanent Housing (RRH only).</t>
    </r>
  </si>
  <si>
    <t>(part of SPM Metric 7b.1)</t>
  </si>
  <si>
    <r>
      <t>·</t>
    </r>
    <r>
      <rPr>
        <sz val="7"/>
        <color rgb="FF222222"/>
        <rFont val="Times New Roman"/>
        <family val="1"/>
      </rPr>
      <t xml:space="preserve">         </t>
    </r>
    <r>
      <rPr>
        <sz val="10"/>
        <color rgb="FF000000"/>
        <rFont val="Calibri"/>
        <family val="2"/>
        <scheme val="minor"/>
      </rPr>
      <t>Hospital or other residential non-psychiatric medical facility</t>
    </r>
  </si>
  <si>
    <r>
      <t>·</t>
    </r>
    <r>
      <rPr>
        <sz val="7"/>
        <color rgb="FF222222"/>
        <rFont val="Times New Roman"/>
        <family val="1"/>
      </rPr>
      <t xml:space="preserve">         </t>
    </r>
    <r>
      <rPr>
        <sz val="10"/>
        <color rgb="FF000000"/>
        <rFont val="Calibri"/>
        <family val="2"/>
        <scheme val="minor"/>
      </rPr>
      <t>Foster care home or foster care group home</t>
    </r>
  </si>
  <si>
    <r>
      <t>·</t>
    </r>
    <r>
      <rPr>
        <sz val="7"/>
        <color theme="1"/>
        <rFont val="Times New Roman"/>
        <family val="1"/>
      </rPr>
      <t xml:space="preserve">         </t>
    </r>
    <r>
      <rPr>
        <sz val="10"/>
        <color rgb="FF000000"/>
        <rFont val="Calibri"/>
        <family val="2"/>
        <scheme val="minor"/>
      </rPr>
      <t>Long-term care facility or nursing home</t>
    </r>
  </si>
  <si>
    <r>
      <t>·</t>
    </r>
    <r>
      <rPr>
        <sz val="7"/>
        <color theme="1"/>
        <rFont val="Times New Roman"/>
        <family val="1"/>
      </rPr>
      <t xml:space="preserve">         </t>
    </r>
    <r>
      <rPr>
        <sz val="10"/>
        <color rgb="FF000000"/>
        <rFont val="Calibri"/>
        <family val="2"/>
        <scheme val="minor"/>
      </rPr>
      <t>Deceased</t>
    </r>
  </si>
  <si>
    <r>
      <t xml:space="preserve">SSO-Housing Stability: </t>
    </r>
    <r>
      <rPr>
        <sz val="10"/>
        <color theme="1"/>
        <rFont val="Calibri"/>
        <family val="2"/>
        <scheme val="minor"/>
      </rPr>
      <t>% of people placed into Emergency Shelter, Transitional Housing or Permanent Housing (SSO-Street Outreach only)</t>
    </r>
  </si>
  <si>
    <t>(SPM Metric 7a.1)</t>
  </si>
  <si>
    <t>2018 CoC Performance = 51%</t>
  </si>
  <si>
    <r>
      <t>PSH-Housing Stability:</t>
    </r>
    <r>
      <rPr>
        <sz val="10"/>
        <color theme="1"/>
        <rFont val="Calibri"/>
        <family val="2"/>
        <scheme val="minor"/>
      </rPr>
      <t xml:space="preserve"> Exit to other Permanent Housing or retention of PSH (PSH only). </t>
    </r>
  </si>
  <si>
    <t>(SPM Metric 7b.2)</t>
  </si>
  <si>
    <r>
      <t>·</t>
    </r>
    <r>
      <rPr>
        <sz val="7"/>
        <color theme="1"/>
        <rFont val="Times New Roman"/>
        <family val="1"/>
      </rPr>
      <t xml:space="preserve">         </t>
    </r>
    <r>
      <rPr>
        <sz val="10"/>
        <color theme="1"/>
        <rFont val="Calibri"/>
        <family val="2"/>
        <scheme val="minor"/>
      </rPr>
      <t>2018 CoC Performance = 96%</t>
    </r>
  </si>
  <si>
    <r>
      <t>Returns to Homelessness</t>
    </r>
    <r>
      <rPr>
        <sz val="10"/>
        <color theme="1"/>
        <rFont val="Calibri"/>
        <family val="2"/>
        <scheme val="minor"/>
      </rPr>
      <t xml:space="preserve"> within 6 months of exit to permanent housing destination</t>
    </r>
  </si>
  <si>
    <t>(SPM Metric 2)</t>
  </si>
  <si>
    <r>
      <t>·</t>
    </r>
    <r>
      <rPr>
        <sz val="7"/>
        <color theme="1"/>
        <rFont val="Times New Roman"/>
        <family val="1"/>
      </rPr>
      <t xml:space="preserve">   </t>
    </r>
    <r>
      <rPr>
        <sz val="10"/>
        <color theme="1"/>
        <rFont val="Calibri"/>
        <family val="2"/>
        <scheme val="minor"/>
      </rPr>
      <t>2018 CoC Performance = 0% (SSO); 4% (PH)</t>
    </r>
  </si>
  <si>
    <r>
      <t>·</t>
    </r>
    <r>
      <rPr>
        <sz val="7"/>
        <color theme="1"/>
        <rFont val="Times New Roman"/>
        <family val="1"/>
      </rPr>
      <t xml:space="preserve">   </t>
    </r>
    <r>
      <rPr>
        <sz val="10"/>
        <color theme="1"/>
        <rFont val="Calibri"/>
        <family val="2"/>
        <scheme val="minor"/>
      </rPr>
      <t xml:space="preserve">NOTE: </t>
    </r>
    <r>
      <rPr>
        <b/>
        <sz val="10"/>
        <color theme="1"/>
        <rFont val="Calibri"/>
        <family val="2"/>
        <scheme val="minor"/>
      </rPr>
      <t>DV programs are exempt from this measure</t>
    </r>
    <r>
      <rPr>
        <sz val="10"/>
        <color theme="1"/>
        <rFont val="Calibri"/>
        <family val="2"/>
        <scheme val="minor"/>
      </rPr>
      <t xml:space="preserve"> due to typically cycle of abuse and limitations of HMIS comparable database.</t>
    </r>
  </si>
  <si>
    <r>
      <t xml:space="preserve">Projects dedicated to serving survivors of Domestic Violence only:  </t>
    </r>
    <r>
      <rPr>
        <sz val="10"/>
        <color theme="1"/>
        <rFont val="Calibri"/>
        <family val="2"/>
        <scheme val="minor"/>
      </rPr>
      <t>Degree to which victim service projects improve safety for the population served.</t>
    </r>
  </si>
  <si>
    <t>Renewal Summary Form</t>
  </si>
  <si>
    <r>
      <t>Length of time homeless:</t>
    </r>
    <r>
      <rPr>
        <sz val="10"/>
        <color theme="1"/>
        <rFont val="Calibri"/>
        <family val="2"/>
        <scheme val="minor"/>
      </rPr>
      <t xml:space="preserve">  length of time between project entry and residential move-in</t>
    </r>
  </si>
  <si>
    <t>(SPM Metric 1b)</t>
  </si>
  <si>
    <r>
      <t>·</t>
    </r>
    <r>
      <rPr>
        <sz val="7"/>
        <color theme="1"/>
        <rFont val="Times New Roman"/>
        <family val="1"/>
      </rPr>
      <t xml:space="preserve">   </t>
    </r>
    <r>
      <rPr>
        <sz val="10"/>
        <color theme="1"/>
        <rFont val="Calibri"/>
        <family val="2"/>
        <scheme val="minor"/>
      </rPr>
      <t>HUD Goal = &lt;30 days; 2018 CoC Performance = average of 162 days homeless prior to housing move in (ES &amp; PH) and average 184 days (ES, TH, PH)</t>
    </r>
  </si>
  <si>
    <r>
      <t>Income Growth:</t>
    </r>
    <r>
      <rPr>
        <sz val="10"/>
        <color theme="1"/>
        <rFont val="Calibri"/>
        <family val="2"/>
        <scheme val="minor"/>
      </rPr>
      <t xml:space="preserve">  EARNED Income growth among program leavers &amp; stayers (SSO, TH &amp; RRH only)</t>
    </r>
  </si>
  <si>
    <r>
      <t>·</t>
    </r>
    <r>
      <rPr>
        <sz val="7"/>
        <color theme="1"/>
        <rFont val="Times New Roman"/>
        <family val="1"/>
      </rPr>
      <t xml:space="preserve">   </t>
    </r>
    <r>
      <rPr>
        <sz val="10"/>
        <color theme="1"/>
        <rFont val="Calibri"/>
        <family val="2"/>
        <scheme val="minor"/>
      </rPr>
      <t>2018 CoC Performance Measures:  Earned income for system leavers &amp; stayers = 21% increase</t>
    </r>
  </si>
  <si>
    <r>
      <t>Income Growth:</t>
    </r>
    <r>
      <rPr>
        <sz val="10"/>
        <color theme="1"/>
        <rFont val="Calibri"/>
        <family val="2"/>
        <scheme val="minor"/>
      </rPr>
      <t xml:space="preserve">  Non-employment cash income growth (UNEARNED) among program leavers &amp; stayers (SSO, TH &amp; RRH only)</t>
    </r>
  </si>
  <si>
    <r>
      <t>·</t>
    </r>
    <r>
      <rPr>
        <sz val="7"/>
        <color theme="1"/>
        <rFont val="Times New Roman"/>
        <family val="1"/>
      </rPr>
      <t xml:space="preserve">   </t>
    </r>
    <r>
      <rPr>
        <sz val="10"/>
        <color theme="1"/>
        <rFont val="Calibri"/>
        <family val="2"/>
        <scheme val="minor"/>
      </rPr>
      <t>2018 CoC Performance Measures:  Unearned income for system leavers &amp; stayers = 34% increase</t>
    </r>
  </si>
  <si>
    <r>
      <t>Income Growth:</t>
    </r>
    <r>
      <rPr>
        <sz val="10"/>
        <color theme="1"/>
        <rFont val="Calibri"/>
        <family val="2"/>
        <scheme val="minor"/>
      </rPr>
      <t xml:space="preserve">  Increase in TOTAL income (PSH only)</t>
    </r>
  </si>
  <si>
    <r>
      <t>·</t>
    </r>
    <r>
      <rPr>
        <sz val="7"/>
        <color theme="1"/>
        <rFont val="Times New Roman"/>
        <family val="1"/>
      </rPr>
      <t xml:space="preserve">   </t>
    </r>
    <r>
      <rPr>
        <sz val="10"/>
        <color theme="1"/>
        <rFont val="Calibri"/>
        <family val="2"/>
        <scheme val="minor"/>
      </rPr>
      <t>2018 CoC Performance Measures:  Total income for system leavers &amp; stayers = 50% increase</t>
    </r>
  </si>
  <si>
    <r>
      <t>·</t>
    </r>
    <r>
      <rPr>
        <sz val="7"/>
        <color theme="1"/>
        <rFont val="Times New Roman"/>
        <family val="1"/>
      </rPr>
      <t xml:space="preserve">   </t>
    </r>
    <r>
      <rPr>
        <sz val="10"/>
        <color theme="1"/>
        <rFont val="Calibri"/>
        <family val="2"/>
        <scheme val="minor"/>
      </rPr>
      <t>Average outcome in FY2018 = 95%</t>
    </r>
  </si>
  <si>
    <t>Monitoring = 29 points</t>
  </si>
  <si>
    <r>
      <t xml:space="preserve">Project Participant Eligibility. </t>
    </r>
    <r>
      <rPr>
        <sz val="10"/>
        <color theme="1"/>
        <rFont val="Calibri"/>
        <family val="2"/>
        <scheme val="minor"/>
      </rPr>
      <t>Prior residence of each head of household served during the reporting period = literally homeless (Category 1) or Category 4.</t>
    </r>
  </si>
  <si>
    <t># units per renewal app compared to average unit utilization; PA-HMIS; APR from DV providers</t>
  </si>
  <si>
    <r>
      <t>·</t>
    </r>
    <r>
      <rPr>
        <sz val="7"/>
        <color theme="1"/>
        <rFont val="Times New Roman"/>
        <family val="1"/>
      </rPr>
      <t xml:space="preserve">   </t>
    </r>
    <r>
      <rPr>
        <sz val="10"/>
        <color theme="1"/>
        <rFont val="Calibri"/>
        <family val="2"/>
        <scheme val="minor"/>
      </rPr>
      <t>Goal = full utilization</t>
    </r>
  </si>
  <si>
    <r>
      <t>·</t>
    </r>
    <r>
      <rPr>
        <sz val="7"/>
        <color theme="1"/>
        <rFont val="Times New Roman"/>
        <family val="1"/>
      </rPr>
      <t xml:space="preserve">   </t>
    </r>
    <r>
      <rPr>
        <sz val="10"/>
        <color theme="1"/>
        <rFont val="Calibri"/>
        <family val="2"/>
        <scheme val="minor"/>
      </rPr>
      <t>HUD requires a minimum of quarterly draws</t>
    </r>
  </si>
  <si>
    <r>
      <t>·</t>
    </r>
    <r>
      <rPr>
        <sz val="7"/>
        <color theme="1"/>
        <rFont val="Times New Roman"/>
        <family val="1"/>
      </rPr>
      <t xml:space="preserve">   </t>
    </r>
    <r>
      <rPr>
        <sz val="10"/>
        <color theme="1"/>
        <rFont val="Calibri"/>
        <family val="2"/>
        <scheme val="minor"/>
      </rPr>
      <t>Goal = full spend down</t>
    </r>
  </si>
  <si>
    <r>
      <t>·</t>
    </r>
    <r>
      <rPr>
        <sz val="7"/>
        <color theme="1"/>
        <rFont val="Times New Roman"/>
        <family val="1"/>
      </rPr>
      <t xml:space="preserve">   </t>
    </r>
    <r>
      <rPr>
        <sz val="10"/>
        <color theme="1"/>
        <rFont val="Calibri"/>
        <family val="2"/>
        <scheme val="minor"/>
      </rPr>
      <t>HUD requires APRs to be submitted within 90 days of end of grant</t>
    </r>
  </si>
  <si>
    <r>
      <t>·</t>
    </r>
    <r>
      <rPr>
        <sz val="7"/>
        <color theme="1"/>
        <rFont val="Times New Roman"/>
        <family val="1"/>
      </rPr>
      <t xml:space="preserve">   </t>
    </r>
    <r>
      <rPr>
        <sz val="10"/>
        <color theme="1"/>
        <rFont val="Calibri"/>
        <family val="2"/>
        <scheme val="minor"/>
      </rPr>
      <t>APR submitted late (beyond 90 days) = 0 points</t>
    </r>
  </si>
  <si>
    <r>
      <t>SSO/TH/RRH-Cost effectiveness:</t>
    </r>
    <r>
      <rPr>
        <sz val="10"/>
        <color theme="1"/>
        <rFont val="Calibri"/>
        <family val="2"/>
        <scheme val="minor"/>
      </rPr>
      <t xml:space="preserve">  Cost per Household</t>
    </r>
  </si>
  <si>
    <r>
      <t>Numerator</t>
    </r>
    <r>
      <rPr>
        <sz val="10"/>
        <color theme="1"/>
        <rFont val="Calibri"/>
        <family val="2"/>
        <scheme val="minor"/>
      </rPr>
      <t>: Services + admin line items from Grant Inventory Worksheet (GIW)</t>
    </r>
  </si>
  <si>
    <t>SSO/TH/RRH projects will be ranked in order of lowest to highest cost per household.  Points will be awarded in quartiles (25% of projects in group):</t>
  </si>
  <si>
    <r>
      <t>·</t>
    </r>
    <r>
      <rPr>
        <sz val="7"/>
        <color theme="1"/>
        <rFont val="Times New Roman"/>
        <family val="1"/>
      </rPr>
      <t xml:space="preserve">   </t>
    </r>
    <r>
      <rPr>
        <sz val="10"/>
        <color theme="1"/>
        <rFont val="Calibri"/>
        <family val="2"/>
        <scheme val="minor"/>
      </rPr>
      <t>Top 25% of projects with lowest cost/HH = 3 points</t>
    </r>
  </si>
  <si>
    <r>
      <t>·</t>
    </r>
    <r>
      <rPr>
        <sz val="7"/>
        <color theme="1"/>
        <rFont val="Times New Roman"/>
        <family val="1"/>
      </rPr>
      <t xml:space="preserve">   </t>
    </r>
    <r>
      <rPr>
        <sz val="10"/>
        <color theme="1"/>
        <rFont val="Calibri"/>
        <family val="2"/>
        <scheme val="minor"/>
      </rPr>
      <t>Second quartile of projects (26-50%) = 2 points</t>
    </r>
  </si>
  <si>
    <r>
      <t>·</t>
    </r>
    <r>
      <rPr>
        <sz val="7"/>
        <color theme="1"/>
        <rFont val="Times New Roman"/>
        <family val="1"/>
      </rPr>
      <t xml:space="preserve">   </t>
    </r>
    <r>
      <rPr>
        <sz val="10"/>
        <color theme="1"/>
        <rFont val="Calibri"/>
        <family val="2"/>
        <scheme val="minor"/>
      </rPr>
      <t>Third quartile (51-75%) = 1 point</t>
    </r>
  </si>
  <si>
    <r>
      <t>·</t>
    </r>
    <r>
      <rPr>
        <sz val="7"/>
        <color theme="1"/>
        <rFont val="Times New Roman"/>
        <family val="1"/>
      </rPr>
      <t xml:space="preserve">   </t>
    </r>
    <r>
      <rPr>
        <sz val="10"/>
        <color theme="1"/>
        <rFont val="Calibri"/>
        <family val="2"/>
        <scheme val="minor"/>
      </rPr>
      <t>Bottom 25% of projects with highest cost per HH = 0 points</t>
    </r>
  </si>
  <si>
    <r>
      <t>PSH-Cost effectiveness:</t>
    </r>
    <r>
      <rPr>
        <sz val="10"/>
        <color theme="1"/>
        <rFont val="Calibri"/>
        <family val="2"/>
        <scheme val="minor"/>
      </rPr>
      <t xml:space="preserve">  Cost per Household</t>
    </r>
  </si>
  <si>
    <r>
      <t>Numerator</t>
    </r>
    <r>
      <rPr>
        <sz val="10"/>
        <color theme="1"/>
        <rFont val="Calibri"/>
        <family val="2"/>
        <scheme val="minor"/>
      </rPr>
      <t>: Services + admin line items from GIW</t>
    </r>
  </si>
  <si>
    <t>PSH projects will be ranked in order of lowest to highest cost per household.  Points will be awarded in quartiles (25% of projects in group):</t>
  </si>
  <si>
    <r>
      <t>·</t>
    </r>
    <r>
      <rPr>
        <sz val="7"/>
        <color theme="1"/>
        <rFont val="Times New Roman"/>
        <family val="1"/>
      </rPr>
      <t xml:space="preserve">   </t>
    </r>
    <r>
      <rPr>
        <sz val="10"/>
        <color theme="1"/>
        <rFont val="Calibri"/>
        <family val="2"/>
        <scheme val="minor"/>
      </rPr>
      <t>Bottom 25% of projects with highest cost per HH = 0 points</t>
    </r>
    <r>
      <rPr>
        <sz val="8"/>
        <color theme="1"/>
        <rFont val="Calibri"/>
        <family val="2"/>
        <scheme val="minor"/>
      </rPr>
      <t>[JS8] [JS9] </t>
    </r>
  </si>
  <si>
    <r>
      <t>SSO/TH/RRH-Cost effectiveness:</t>
    </r>
    <r>
      <rPr>
        <sz val="10"/>
        <color theme="1"/>
        <rFont val="Calibri"/>
        <family val="2"/>
        <scheme val="minor"/>
      </rPr>
      <t xml:space="preserve">  Cost per Positive Exit</t>
    </r>
  </si>
  <si>
    <r>
      <t>PSH-Cost effectiveness:</t>
    </r>
    <r>
      <rPr>
        <sz val="10"/>
        <color theme="1"/>
        <rFont val="Calibri"/>
        <family val="2"/>
        <scheme val="minor"/>
      </rPr>
      <t xml:space="preserve">  Cost per household for Positive Retention and Positive Exit</t>
    </r>
  </si>
  <si>
    <r>
      <t xml:space="preserve">HUD Monitoring.  </t>
    </r>
    <r>
      <rPr>
        <sz val="10"/>
        <color theme="1"/>
        <rFont val="Calibri"/>
        <family val="2"/>
        <scheme val="minor"/>
      </rPr>
      <t>Any findings during monitoring should be resolved within the HUD timeline identified.</t>
    </r>
  </si>
  <si>
    <t>15a</t>
  </si>
  <si>
    <r>
      <t>Severity of Need/Vulnerability:</t>
    </r>
    <r>
      <rPr>
        <sz val="10"/>
        <color theme="1"/>
        <rFont val="Calibri"/>
        <family val="2"/>
        <scheme val="minor"/>
      </rPr>
      <t xml:space="preserve">  Need for specialized services. </t>
    </r>
  </si>
  <si>
    <r>
      <t>·</t>
    </r>
    <r>
      <rPr>
        <sz val="7"/>
        <color theme="1"/>
        <rFont val="Times New Roman"/>
        <family val="1"/>
      </rPr>
      <t xml:space="preserve">   </t>
    </r>
    <r>
      <rPr>
        <sz val="10"/>
        <color theme="1"/>
        <rFont val="Calibri"/>
        <family val="2"/>
        <scheme val="minor"/>
      </rPr>
      <t>In order to encourage providers to serve the most vulnerable within our CoC, additional points will be awarded to projects that serve a high % of participants with physical &amp; mental health conditions</t>
    </r>
  </si>
  <si>
    <r>
      <t>·</t>
    </r>
    <r>
      <rPr>
        <sz val="7"/>
        <color theme="1"/>
        <rFont val="Times New Roman"/>
        <family val="1"/>
      </rPr>
      <t xml:space="preserve">   </t>
    </r>
    <r>
      <rPr>
        <u/>
        <sz val="10"/>
        <color theme="1"/>
        <rFont val="Calibri"/>
        <family val="2"/>
        <scheme val="minor"/>
      </rPr>
      <t>Measurement</t>
    </r>
    <r>
      <rPr>
        <sz val="10"/>
        <color theme="1"/>
        <rFont val="Calibri"/>
        <family val="2"/>
        <scheme val="minor"/>
      </rPr>
      <t xml:space="preserve">:  Avg. to be calculated and measured separately for each project type based on average # of disabilities among all project participants.  </t>
    </r>
  </si>
  <si>
    <t>15b</t>
  </si>
  <si>
    <r>
      <t>Severity of Need/Vulnerability:</t>
    </r>
    <r>
      <rPr>
        <sz val="10"/>
        <color theme="1"/>
        <rFont val="Calibri"/>
        <family val="2"/>
        <scheme val="minor"/>
      </rPr>
      <t xml:space="preserve">  Percent of households with zero income at program entry</t>
    </r>
  </si>
  <si>
    <r>
      <t>·</t>
    </r>
    <r>
      <rPr>
        <sz val="7"/>
        <color theme="1"/>
        <rFont val="Times New Roman"/>
        <family val="1"/>
      </rPr>
      <t xml:space="preserve"> </t>
    </r>
    <r>
      <rPr>
        <sz val="10"/>
        <color theme="1"/>
        <rFont val="Calibri"/>
        <family val="2"/>
        <scheme val="minor"/>
      </rPr>
      <t>30%+ program participants with zero income at program entry = 2 points</t>
    </r>
  </si>
  <si>
    <t>· 25-29% participants entered w/ zero income = 1 point[JS13] </t>
  </si>
  <si>
    <t>15c</t>
  </si>
  <si>
    <r>
      <t>Severity of Need/Vulnerability:</t>
    </r>
    <r>
      <rPr>
        <sz val="10"/>
        <color theme="1"/>
        <rFont val="Calibri"/>
        <family val="2"/>
        <scheme val="minor"/>
      </rPr>
      <t xml:space="preserve">  Percent of chronically homeless households at entry</t>
    </r>
  </si>
  <si>
    <r>
      <t>·</t>
    </r>
    <r>
      <rPr>
        <sz val="7"/>
        <color theme="1"/>
        <rFont val="Times New Roman"/>
        <family val="1"/>
      </rPr>
      <t xml:space="preserve"> </t>
    </r>
    <r>
      <rPr>
        <sz val="10"/>
        <color theme="1"/>
        <rFont val="Calibri"/>
        <family val="2"/>
        <scheme val="minor"/>
      </rPr>
      <t>Numerator:  # of chronically homeless households served during the data review period (10/1/17 – 9/30/18)</t>
    </r>
  </si>
  <si>
    <t>(NEW)</t>
  </si>
  <si>
    <r>
      <t>·</t>
    </r>
    <r>
      <rPr>
        <sz val="7"/>
        <color theme="1"/>
        <rFont val="Times New Roman"/>
        <family val="1"/>
      </rPr>
      <t xml:space="preserve"> </t>
    </r>
    <r>
      <rPr>
        <sz val="10"/>
        <color theme="1"/>
        <rFont val="Calibri"/>
        <family val="2"/>
        <scheme val="minor"/>
      </rPr>
      <t>Denominator:  # of total households served during the data review period</t>
    </r>
  </si>
  <si>
    <r>
      <t>·</t>
    </r>
    <r>
      <rPr>
        <sz val="7"/>
        <color theme="1"/>
        <rFont val="Times New Roman"/>
        <family val="1"/>
      </rPr>
      <t xml:space="preserve"> </t>
    </r>
    <r>
      <rPr>
        <sz val="10"/>
        <color theme="1"/>
        <rFont val="Calibri"/>
        <family val="2"/>
        <scheme val="minor"/>
      </rPr>
      <t xml:space="preserve">% of 2.5 points awarded, based on % of chronic households served </t>
    </r>
    <r>
      <rPr>
        <sz val="8"/>
        <color theme="1"/>
        <rFont val="Calibri"/>
        <family val="2"/>
        <scheme val="minor"/>
      </rPr>
      <t>[JS14] [JS15] </t>
    </r>
  </si>
  <si>
    <r>
      <t xml:space="preserve">Housing First Approach:  </t>
    </r>
    <r>
      <rPr>
        <sz val="10"/>
        <color theme="1"/>
        <rFont val="Calibri"/>
        <family val="2"/>
        <scheme val="minor"/>
      </rPr>
      <t xml:space="preserve">CoC policy requires all CoC-funded projects to operate using a Housing First Approach. </t>
    </r>
  </si>
  <si>
    <t>·   10 points if respond “yes” to all questions on the Housing First questionnaire.[JS16] </t>
  </si>
  <si>
    <t>RHAB Participation and CoC Leadership.</t>
  </si>
  <si>
    <r>
      <t>·</t>
    </r>
    <r>
      <rPr>
        <sz val="7"/>
        <color theme="1"/>
        <rFont val="Times New Roman"/>
        <family val="1"/>
      </rPr>
      <t xml:space="preserve">   </t>
    </r>
    <r>
      <rPr>
        <u/>
        <sz val="10"/>
        <color theme="1"/>
        <rFont val="Calibri"/>
        <family val="2"/>
        <scheme val="minor"/>
      </rPr>
      <t>RHAB Participation</t>
    </r>
    <r>
      <rPr>
        <sz val="10"/>
        <color theme="1"/>
        <rFont val="Calibri"/>
        <family val="2"/>
        <scheme val="minor"/>
      </rPr>
      <t>: Full participation in RHAB is expected in order to further the goals of the CoC.</t>
    </r>
  </si>
  <si>
    <r>
      <t>·</t>
    </r>
    <r>
      <rPr>
        <sz val="7"/>
        <color theme="1"/>
        <rFont val="Times New Roman"/>
        <family val="1"/>
      </rPr>
      <t xml:space="preserve">   </t>
    </r>
    <r>
      <rPr>
        <u/>
        <sz val="10"/>
        <color theme="1"/>
        <rFont val="Calibri"/>
        <family val="2"/>
        <scheme val="minor"/>
      </rPr>
      <t>CoC Leadership</t>
    </r>
    <r>
      <rPr>
        <sz val="10"/>
        <color theme="1"/>
        <rFont val="Calibri"/>
        <family val="2"/>
        <scheme val="minor"/>
      </rPr>
      <t xml:space="preserve">: The CoC frequently requests volunteer participation with various Committees and Sub-Committees. </t>
    </r>
  </si>
  <si>
    <r>
      <t xml:space="preserve">Attend CoC meetings.  </t>
    </r>
    <r>
      <rPr>
        <sz val="10"/>
        <color theme="1"/>
        <rFont val="Calibri"/>
        <family val="2"/>
        <scheme val="minor"/>
      </rPr>
      <t>Full participation in CoC is expected in order to further the goals of the CoC.</t>
    </r>
  </si>
  <si>
    <r>
      <t xml:space="preserve">Attend CoC webinars and training.  </t>
    </r>
    <r>
      <rPr>
        <sz val="10"/>
        <color theme="1"/>
        <rFont val="Calibri"/>
        <family val="2"/>
        <scheme val="minor"/>
      </rPr>
      <t>Full participation in webinar and training opportunities is expected of all CoC funded organizations</t>
    </r>
  </si>
  <si>
    <t xml:space="preserve">3 points awarded for attending CoC-required full day face-to-face training: </t>
  </si>
  <si>
    <r>
      <t>·</t>
    </r>
    <r>
      <rPr>
        <sz val="7"/>
        <color theme="1"/>
        <rFont val="Times New Roman"/>
        <family val="1"/>
      </rPr>
      <t xml:space="preserve">   </t>
    </r>
    <r>
      <rPr>
        <sz val="10"/>
        <color theme="1"/>
        <rFont val="Calibri"/>
        <family val="2"/>
        <scheme val="minor"/>
      </rPr>
      <t>Housing Focused Case Management, offered on May 21, 2018 and May 22, 2018 (same training occurred in two locations)</t>
    </r>
  </si>
  <si>
    <t>Required webinars during the review period include:</t>
  </si>
  <si>
    <r>
      <t>·</t>
    </r>
    <r>
      <rPr>
        <sz val="7"/>
        <color theme="1"/>
        <rFont val="Times New Roman"/>
        <family val="1"/>
      </rPr>
      <t xml:space="preserve">   </t>
    </r>
    <r>
      <rPr>
        <sz val="10"/>
        <color theme="1"/>
        <rFont val="Calibri"/>
        <family val="2"/>
        <scheme val="minor"/>
      </rPr>
      <t>5/9/18: Working with Opioid Use Disorders webinar = 1 point</t>
    </r>
  </si>
  <si>
    <r>
      <t>·</t>
    </r>
    <r>
      <rPr>
        <strike/>
        <sz val="7"/>
        <color theme="1"/>
        <rFont val="Times New Roman"/>
        <family val="1"/>
      </rPr>
      <t xml:space="preserve">   </t>
    </r>
    <r>
      <rPr>
        <sz val="10"/>
        <color theme="1"/>
        <rFont val="Calibri"/>
        <family val="2"/>
        <scheme val="minor"/>
      </rPr>
      <t>9/12/18: Best practices in serving survivors of domestic violence, dating violence, sexual assault, and stalking webinar = 1 point</t>
    </r>
  </si>
  <si>
    <t>One optional face-to-face training was conducted during the review period – a two-day face-to-face Diversion training presented by Cleveland Mediation Center on June 11-12, 2018.  If project did not receive full points from attending the required CoC training and webinars, 2 points will be awarded for attendance at the Diversion training.  Max points to be awarded = 5 total points for Criteria 19.[JS18] </t>
  </si>
  <si>
    <r>
      <t>High quality data entry</t>
    </r>
    <r>
      <rPr>
        <sz val="10"/>
        <color theme="1"/>
        <rFont val="Calibri"/>
        <family val="2"/>
        <scheme val="minor"/>
      </rPr>
      <t xml:space="preserve"> (&lt;5% missing/null data).  Full participation in HMIS is required of all CoC-funded organizations.</t>
    </r>
  </si>
  <si>
    <r>
      <t xml:space="preserve">Timeliness of HMIS Data Entry. </t>
    </r>
    <r>
      <rPr>
        <sz val="10"/>
        <color theme="1"/>
        <rFont val="Calibri"/>
        <family val="2"/>
        <scheme val="minor"/>
      </rPr>
      <t>Per the HMIS Participation Agreement, all data should be entered into PA-HMIS within 7 days. Timeliness specifically looks at project entry and exit dates.  For example, this measure will compare a household’s actual enrollment date against the date that their enrollment date was entered in HMIS.</t>
    </r>
  </si>
  <si>
    <r>
      <t>·</t>
    </r>
    <r>
      <rPr>
        <sz val="7"/>
        <color theme="1"/>
        <rFont val="Times New Roman"/>
        <family val="1"/>
      </rPr>
      <t xml:space="preserve">   </t>
    </r>
    <r>
      <rPr>
        <sz val="10"/>
        <color theme="1"/>
        <rFont val="Calibri"/>
        <family val="2"/>
        <scheme val="minor"/>
      </rPr>
      <t>Not scored in 2019.</t>
    </r>
  </si>
  <si>
    <t>·   21-24% = 1 point</t>
  </si>
  <si>
    <t>·   34-39% = 1 point</t>
  </si>
  <si>
    <t>·   50-59% = 2 points</t>
  </si>
  <si>
    <r>
      <t>·</t>
    </r>
    <r>
      <rPr>
        <sz val="9"/>
        <color theme="1"/>
        <rFont val="Times New Roman"/>
        <family val="1"/>
      </rPr>
      <t xml:space="preserve">   </t>
    </r>
    <r>
      <rPr>
        <sz val="9"/>
        <color theme="1"/>
        <rFont val="Calibri"/>
        <family val="2"/>
        <scheme val="minor"/>
      </rPr>
      <t>Not scored in 2019; recommendation to provide training for correctly entering data into HMIS for this measure.  Possibly score in 2020.</t>
    </r>
  </si>
  <si>
    <r>
      <t>·</t>
    </r>
    <r>
      <rPr>
        <sz val="9"/>
        <color theme="1"/>
        <rFont val="Times New Roman"/>
        <family val="1"/>
      </rPr>
      <t xml:space="preserve">   </t>
    </r>
    <r>
      <rPr>
        <sz val="9"/>
        <color theme="1"/>
        <rFont val="Calibri"/>
        <family val="2"/>
        <scheme val="minor"/>
      </rPr>
      <t>30+% increase = 5 points</t>
    </r>
  </si>
  <si>
    <r>
      <t>·</t>
    </r>
    <r>
      <rPr>
        <sz val="9"/>
        <color theme="1"/>
        <rFont val="Times New Roman"/>
        <family val="1"/>
      </rPr>
      <t xml:space="preserve">   </t>
    </r>
    <r>
      <rPr>
        <sz val="9"/>
        <color theme="1"/>
        <rFont val="Calibri"/>
        <family val="2"/>
        <scheme val="minor"/>
      </rPr>
      <t>25-29% = 3 points</t>
    </r>
  </si>
  <si>
    <r>
      <t>·</t>
    </r>
    <r>
      <rPr>
        <strike/>
        <sz val="9"/>
        <color theme="1"/>
        <rFont val="Times New Roman"/>
        <family val="1"/>
      </rPr>
      <t xml:space="preserve">   </t>
    </r>
    <r>
      <rPr>
        <sz val="9"/>
        <color theme="1"/>
        <rFont val="Calibri"/>
        <family val="2"/>
        <scheme val="minor"/>
      </rPr>
      <t>45+% increase = 5 points</t>
    </r>
  </si>
  <si>
    <r>
      <t>·</t>
    </r>
    <r>
      <rPr>
        <sz val="9"/>
        <color theme="1"/>
        <rFont val="Times New Roman"/>
        <family val="1"/>
      </rPr>
      <t xml:space="preserve">   </t>
    </r>
    <r>
      <rPr>
        <sz val="9"/>
        <color theme="1"/>
        <rFont val="Calibri"/>
        <family val="2"/>
        <scheme val="minor"/>
      </rPr>
      <t>40-44% = 3 points</t>
    </r>
  </si>
  <si>
    <r>
      <t>·</t>
    </r>
    <r>
      <rPr>
        <sz val="9"/>
        <color theme="1"/>
        <rFont val="Times New Roman"/>
        <family val="1"/>
      </rPr>
      <t xml:space="preserve">   </t>
    </r>
    <r>
      <rPr>
        <sz val="9"/>
        <color theme="1"/>
        <rFont val="Calibri"/>
        <family val="2"/>
        <scheme val="minor"/>
      </rPr>
      <t>69+% increase or maintain income = 8 points</t>
    </r>
  </si>
  <si>
    <r>
      <t>·</t>
    </r>
    <r>
      <rPr>
        <sz val="9"/>
        <color theme="1"/>
        <rFont val="Times New Roman"/>
        <family val="1"/>
      </rPr>
      <t xml:space="preserve">   </t>
    </r>
    <r>
      <rPr>
        <sz val="9"/>
        <color theme="1"/>
        <rFont val="Calibri"/>
        <family val="2"/>
        <scheme val="minor"/>
      </rPr>
      <t>60-68% = 5 points</t>
    </r>
  </si>
  <si>
    <t>100% of program participants enrolled in 1+ mainstream benefit = 7 points[JS4] </t>
  </si>
  <si>
    <t>·   90-93% = 2 points</t>
  </si>
  <si>
    <r>
      <t>·</t>
    </r>
    <r>
      <rPr>
        <sz val="9"/>
        <color theme="1"/>
        <rFont val="Times New Roman"/>
        <family val="1"/>
      </rPr>
      <t xml:space="preserve">   </t>
    </r>
    <r>
      <rPr>
        <sz val="9"/>
        <color theme="1"/>
        <rFont val="Calibri"/>
        <family val="2"/>
        <scheme val="minor"/>
      </rPr>
      <t>94%+ = 5 points</t>
    </r>
  </si>
  <si>
    <t>·   Met benchmark = 4 points</t>
  </si>
  <si>
    <t>Timely submission = 4 points</t>
  </si>
  <si>
    <t>Bottom 25% of projects with highest cost per HH = 0 points</t>
  </si>
  <si>
    <t>·   Bottom 25% of projects with highest cost per HH = 0 points</t>
  </si>
  <si>
    <t>Not scored in 2019</t>
  </si>
  <si>
    <t>Data quality equal to or less than 5% missing/null data = 4 points</t>
  </si>
  <si>
    <t>Performance = 30 points</t>
  </si>
  <si>
    <t>HUD Priorities = 22 points</t>
  </si>
  <si>
    <t>CoC Participation = 19 points</t>
  </si>
  <si>
    <t>% of Chronic Households at program entry</t>
  </si>
  <si>
    <t>19a+b</t>
  </si>
  <si>
    <t>CoC Leadership (part of # 17)</t>
  </si>
  <si>
    <t xml:space="preserve">5c. </t>
  </si>
  <si>
    <t xml:space="preserve">15a. Severity of Needs </t>
  </si>
  <si>
    <t xml:space="preserve">15b. HH w/Zero Income at Entry </t>
  </si>
  <si>
    <t xml:space="preserve">15c. Chronic HH at Entry </t>
  </si>
  <si>
    <t xml:space="preserve">16. Housing First Approach </t>
  </si>
  <si>
    <t xml:space="preserve">17. RHAB Participation </t>
  </si>
  <si>
    <t xml:space="preserve">18. Attended CoC Meetings </t>
  </si>
  <si>
    <t xml:space="preserve">19. Attended CoC Webinars / Trainings </t>
  </si>
  <si>
    <t xml:space="preserve">20. HMIS high data quality  </t>
  </si>
  <si>
    <t xml:space="preserve">21. Timeliness of HMIS Data Entry </t>
  </si>
  <si>
    <t>Services/Admin of Annual Renewal Amount</t>
  </si>
  <si>
    <t>69+% increase income = 8 points</t>
  </si>
  <si>
    <t>1c. Retention of Permanent Housing/ Exit to other PH (PSH only)</t>
  </si>
  <si>
    <t>1b. % of people placed into Emergency Shelter, Transitional Housing or Permanent Housing (SSO-Street Outreach only)</t>
  </si>
  <si>
    <t>1b. Housing Outcomes (SSO)</t>
  </si>
  <si>
    <t>1c. Housing Outcomes (PSH)</t>
  </si>
  <si>
    <t xml:space="preserve">1b. Housing Outcomes (SSO) </t>
  </si>
  <si>
    <t xml:space="preserve">1c. Housing Outcomes (PSH) </t>
  </si>
  <si>
    <t>15a. Severity of Need/ Need for specialized services</t>
  </si>
  <si>
    <t>16b. Percent of households with zero income at program 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</si>
</sst>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1010409]General"/>
    <numFmt numFmtId="165" formatCode="0.0000%"/>
    <numFmt numFmtId="166" formatCode="###0;###0"/>
    <numFmt numFmtId="167" formatCode="###0.00;###0.00"/>
    <numFmt numFmtId="168" formatCode="0.0"/>
    <numFmt numFmtId="169" formatCode="&quot;$&quot;#,##0.00"/>
    <numFmt numFmtId="170" formatCode="[$-409]mmmm\-yy;@"/>
    <numFmt numFmtId="171" formatCode="&quot;$&quot;#,##0"/>
  </numFmts>
  <fonts count="82"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name val="Arial"/>
      <family val="2"/>
    </font>
    <font>
      <sz val="10"/>
      <color indexed="8"/>
      <name val="Arial"/>
      <family val="2"/>
    </font>
    <font>
      <b/>
      <sz val="13.95"/>
      <color indexed="8"/>
      <name val="Arial"/>
      <family val="2"/>
    </font>
    <font>
      <b/>
      <sz val="10"/>
      <color indexed="8"/>
      <name val="Arial"/>
      <family val="2"/>
    </font>
    <font>
      <b/>
      <sz val="9"/>
      <color indexed="8"/>
      <name val="Tahoma"/>
      <family val="2"/>
    </font>
    <font>
      <b/>
      <sz val="14"/>
      <color theme="1"/>
      <name val="Tahoma"/>
      <family val="2"/>
    </font>
    <font>
      <sz val="11"/>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sz val="9"/>
      <color indexed="81"/>
      <name val="Tahoma"/>
      <family val="2"/>
    </font>
    <font>
      <b/>
      <sz val="9"/>
      <color indexed="81"/>
      <name val="Tahoma"/>
      <family val="2"/>
    </font>
    <font>
      <sz val="11"/>
      <color theme="1"/>
      <name val="Calibri"/>
      <family val="2"/>
      <scheme val="minor"/>
    </font>
    <font>
      <b/>
      <sz val="9"/>
      <color indexed="8"/>
      <name val="Tahoma"/>
      <family val="2"/>
    </font>
    <font>
      <sz val="11"/>
      <color indexed="8"/>
      <name val="Calibri"/>
      <family val="2"/>
    </font>
    <font>
      <sz val="8"/>
      <name val="Arial"/>
      <family val="2"/>
    </font>
    <font>
      <sz val="8"/>
      <color rgb="FF000000"/>
      <name val="Arial"/>
      <family val="2"/>
    </font>
    <font>
      <b/>
      <sz val="14"/>
      <color theme="1"/>
      <name val="Cambria"/>
      <family val="1"/>
      <scheme val="major"/>
    </font>
    <font>
      <sz val="12"/>
      <color theme="1"/>
      <name val="Cambria"/>
      <family val="1"/>
      <scheme val="major"/>
    </font>
    <font>
      <sz val="8"/>
      <color theme="1"/>
      <name val="Arial"/>
      <family val="2"/>
    </font>
    <font>
      <b/>
      <sz val="9"/>
      <name val="Tahoma"/>
      <family val="2"/>
    </font>
    <font>
      <sz val="9"/>
      <color theme="1"/>
      <name val="Tahoma"/>
      <family val="2"/>
    </font>
    <font>
      <b/>
      <sz val="8"/>
      <color rgb="FF000000"/>
      <name val="Arial"/>
      <family val="2"/>
    </font>
    <font>
      <i/>
      <sz val="12"/>
      <color theme="1"/>
      <name val="Cambria"/>
      <family val="1"/>
      <scheme val="major"/>
    </font>
    <font>
      <i/>
      <sz val="11"/>
      <color theme="1"/>
      <name val="Cambria"/>
      <family val="1"/>
      <scheme val="major"/>
    </font>
    <font>
      <b/>
      <sz val="9"/>
      <color theme="1"/>
      <name val="Tahoma"/>
      <family val="2"/>
    </font>
    <font>
      <b/>
      <i/>
      <sz val="11"/>
      <color theme="1"/>
      <name val="Cambria"/>
      <family val="1"/>
      <scheme val="major"/>
    </font>
    <font>
      <b/>
      <sz val="10"/>
      <color theme="0"/>
      <name val="Arial"/>
      <family val="2"/>
    </font>
    <font>
      <b/>
      <sz val="9"/>
      <color theme="0"/>
      <name val="Tahoma"/>
      <family val="2"/>
    </font>
    <font>
      <b/>
      <sz val="11"/>
      <color theme="0"/>
      <name val="Calibri"/>
      <family val="2"/>
      <scheme val="minor"/>
    </font>
    <font>
      <sz val="11"/>
      <color theme="0"/>
      <name val="Calibri"/>
      <family val="2"/>
      <scheme val="minor"/>
    </font>
    <font>
      <b/>
      <sz val="11"/>
      <color rgb="FFFFFFFF"/>
      <name val="Calibri"/>
      <family val="2"/>
      <scheme val="minor"/>
    </font>
    <font>
      <i/>
      <sz val="10"/>
      <color theme="1"/>
      <name val="Calibri"/>
      <family val="2"/>
      <scheme val="minor"/>
    </font>
    <font>
      <sz val="7"/>
      <color theme="1"/>
      <name val="Calibri"/>
      <family val="2"/>
      <scheme val="minor"/>
    </font>
    <font>
      <b/>
      <sz val="10"/>
      <color theme="1"/>
      <name val="Calibri"/>
      <family val="2"/>
      <scheme val="minor"/>
    </font>
    <font>
      <u/>
      <sz val="11"/>
      <color theme="10"/>
      <name val="Calibri"/>
      <family val="2"/>
      <scheme val="minor"/>
    </font>
    <font>
      <b/>
      <sz val="12"/>
      <color theme="1"/>
      <name val="Cambria"/>
      <family val="1"/>
      <scheme val="major"/>
    </font>
    <font>
      <sz val="11"/>
      <color theme="1"/>
      <name val="Cambria"/>
      <family val="1"/>
      <scheme val="major"/>
    </font>
    <font>
      <sz val="7"/>
      <color theme="1"/>
      <name val="Times New Roman"/>
      <family val="1"/>
    </font>
    <font>
      <sz val="9"/>
      <color theme="1"/>
      <name val="Symbol"/>
      <family val="1"/>
      <charset val="2"/>
    </font>
    <font>
      <u/>
      <sz val="10"/>
      <color theme="1"/>
      <name val="Calibri"/>
      <family val="2"/>
      <scheme val="minor"/>
    </font>
    <font>
      <sz val="6"/>
      <color theme="1"/>
      <name val="Calibri"/>
      <family val="2"/>
      <scheme val="minor"/>
    </font>
    <font>
      <sz val="7"/>
      <color rgb="FF222222"/>
      <name val="Times New Roman"/>
      <family val="1"/>
    </font>
    <font>
      <sz val="10"/>
      <color rgb="FF222222"/>
      <name val="Symbol"/>
      <family val="1"/>
      <charset val="2"/>
    </font>
    <font>
      <sz val="10"/>
      <color theme="1"/>
      <name val="Symbol"/>
      <family val="1"/>
      <charset val="2"/>
    </font>
    <font>
      <sz val="11"/>
      <color theme="1"/>
      <name val="Symbol"/>
      <family val="1"/>
      <charset val="2"/>
    </font>
    <font>
      <sz val="3"/>
      <color theme="1"/>
      <name val="Calibri"/>
      <family val="2"/>
      <scheme val="minor"/>
    </font>
    <font>
      <sz val="8"/>
      <color theme="1"/>
      <name val="Calibri"/>
      <family val="2"/>
      <scheme val="minor"/>
    </font>
    <font>
      <sz val="10"/>
      <color theme="1"/>
      <name val="Courier New"/>
      <family val="3"/>
    </font>
    <font>
      <i/>
      <sz val="11"/>
      <color theme="1"/>
      <name val="Calibri"/>
      <family val="2"/>
      <scheme val="minor"/>
    </font>
    <font>
      <i/>
      <sz val="12"/>
      <color theme="1"/>
      <name val="Calibri"/>
      <family val="2"/>
      <scheme val="minor"/>
    </font>
    <font>
      <b/>
      <sz val="10"/>
      <color theme="0"/>
      <name val="Tahoma"/>
      <family val="2"/>
    </font>
    <font>
      <sz val="11"/>
      <name val="Calibri"/>
      <family val="2"/>
      <scheme val="minor"/>
    </font>
    <font>
      <sz val="8"/>
      <color rgb="FF000000"/>
      <name val="Calibri"/>
      <family val="2"/>
      <scheme val="minor"/>
    </font>
    <font>
      <i/>
      <sz val="8"/>
      <color rgb="FF000000"/>
      <name val="Calibri"/>
      <family val="2"/>
      <scheme val="minor"/>
    </font>
    <font>
      <sz val="8"/>
      <name val="Calibri"/>
      <family val="2"/>
      <scheme val="minor"/>
    </font>
    <font>
      <b/>
      <sz val="8"/>
      <color rgb="FF000000"/>
      <name val="Calibri"/>
      <family val="2"/>
      <scheme val="minor"/>
    </font>
    <font>
      <b/>
      <sz val="10"/>
      <name val="Arial"/>
      <family val="2"/>
    </font>
    <font>
      <sz val="12"/>
      <color theme="0"/>
      <name val="Calibri"/>
      <family val="2"/>
      <scheme val="minor"/>
    </font>
    <font>
      <b/>
      <u/>
      <sz val="14"/>
      <color theme="0"/>
      <name val="Calibri"/>
      <family val="2"/>
      <scheme val="minor"/>
    </font>
    <font>
      <sz val="12"/>
      <color theme="1"/>
      <name val="Calibri"/>
      <family val="2"/>
      <scheme val="minor"/>
    </font>
    <font>
      <b/>
      <sz val="11"/>
      <color theme="1"/>
      <name val="Cambria"/>
      <family val="1"/>
      <scheme val="major"/>
    </font>
    <font>
      <sz val="11"/>
      <name val="Tahoma"/>
      <family val="2"/>
    </font>
    <font>
      <sz val="10"/>
      <name val="Calibri"/>
      <family val="2"/>
      <scheme val="minor"/>
    </font>
    <font>
      <sz val="11"/>
      <color theme="0"/>
      <name val="Tahoma"/>
      <family val="2"/>
    </font>
    <font>
      <sz val="10"/>
      <color theme="0"/>
      <name val="Calibri"/>
      <family val="2"/>
      <scheme val="minor"/>
    </font>
    <font>
      <sz val="10"/>
      <color rgb="FF000000"/>
      <name val="Calibri"/>
      <family val="2"/>
      <scheme val="minor"/>
    </font>
    <font>
      <strike/>
      <sz val="7"/>
      <color theme="1"/>
      <name val="Times New Roman"/>
      <family val="1"/>
    </font>
    <font>
      <strike/>
      <sz val="9"/>
      <color theme="1"/>
      <name val="Symbol"/>
      <family val="1"/>
      <charset val="2"/>
    </font>
    <font>
      <b/>
      <sz val="12"/>
      <color theme="0"/>
      <name val="Calibri"/>
      <family val="2"/>
      <scheme val="minor"/>
    </font>
    <font>
      <b/>
      <u/>
      <sz val="11"/>
      <color theme="10"/>
      <name val="Calibri"/>
      <family val="2"/>
      <scheme val="minor"/>
    </font>
    <font>
      <sz val="9"/>
      <color theme="1"/>
      <name val="Times New Roman"/>
      <family val="1"/>
    </font>
    <font>
      <sz val="9"/>
      <color theme="1"/>
      <name val="Calibri"/>
      <family val="2"/>
      <scheme val="minor"/>
    </font>
    <font>
      <strike/>
      <sz val="9"/>
      <color theme="1"/>
      <name val="Times New Roman"/>
      <family val="1"/>
    </font>
    <font>
      <b/>
      <sz val="12"/>
      <name val="Calibri"/>
      <family val="2"/>
      <scheme val="minor"/>
    </font>
    <font>
      <sz val="11"/>
      <color rgb="FF000000"/>
      <name val="Calibri"/>
      <family val="2"/>
    </font>
  </fonts>
  <fills count="30">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rgb="FFFF0000"/>
        <bgColor indexed="64"/>
      </patternFill>
    </fill>
    <fill>
      <patternFill patternType="solid">
        <fgColor rgb="FF002060"/>
        <bgColor indexed="64"/>
      </patternFill>
    </fill>
    <fill>
      <patternFill patternType="solid">
        <fgColor rgb="FF0070C0"/>
        <bgColor indexed="64"/>
      </patternFill>
    </fill>
    <fill>
      <patternFill patternType="solid">
        <fgColor rgb="FF000000"/>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8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style="medium">
        <color indexed="23"/>
      </left>
      <right style="medium">
        <color indexed="23"/>
      </right>
      <top style="medium">
        <color indexed="23"/>
      </top>
      <bottom style="medium">
        <color indexed="23"/>
      </bottom>
      <diagonal/>
    </border>
    <border>
      <left/>
      <right/>
      <top/>
      <bottom style="medium">
        <color indexed="23"/>
      </bottom>
      <diagonal/>
    </border>
    <border>
      <left style="medium">
        <color indexed="23"/>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ck">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style="thick">
        <color indexed="23"/>
      </left>
      <right style="thick">
        <color indexed="23"/>
      </right>
      <top style="thick">
        <color indexed="23"/>
      </top>
      <bottom/>
      <diagonal/>
    </border>
    <border>
      <left/>
      <right style="medium">
        <color indexed="23"/>
      </right>
      <top style="medium">
        <color indexed="23"/>
      </top>
      <bottom/>
      <diagonal/>
    </border>
    <border>
      <left style="thin">
        <color auto="1"/>
      </left>
      <right/>
      <top style="thin">
        <color auto="1"/>
      </top>
      <bottom/>
      <diagonal/>
    </border>
    <border>
      <left/>
      <right style="thin">
        <color auto="1"/>
      </right>
      <top/>
      <bottom style="thin">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theme="1" tint="0.499984740745262"/>
      </left>
      <right style="medium">
        <color theme="1" tint="0.499984740745262"/>
      </right>
      <top style="medium">
        <color theme="1" tint="0.499984740745262"/>
      </top>
      <bottom/>
      <diagonal/>
    </border>
    <border>
      <left/>
      <right/>
      <top style="medium">
        <color indexed="23"/>
      </top>
      <bottom/>
      <diagonal/>
    </border>
    <border>
      <left style="medium">
        <color indexed="23"/>
      </left>
      <right style="medium">
        <color indexed="23"/>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23"/>
      </left>
      <right style="medium">
        <color indexed="23"/>
      </right>
      <top style="medium">
        <color indexed="23"/>
      </top>
      <bottom/>
      <diagonal/>
    </border>
    <border>
      <left style="thin">
        <color auto="1"/>
      </left>
      <right style="thin">
        <color auto="1"/>
      </right>
      <top/>
      <bottom/>
      <diagonal/>
    </border>
    <border>
      <left style="medium">
        <color indexed="23"/>
      </left>
      <right style="medium">
        <color indexed="23"/>
      </right>
      <top style="medium">
        <color indexed="23"/>
      </top>
      <bottom style="medium">
        <color indexed="23"/>
      </bottom>
      <diagonal/>
    </border>
    <border>
      <left style="medium">
        <color auto="1"/>
      </left>
      <right/>
      <top style="medium">
        <color auto="1"/>
      </top>
      <bottom style="medium">
        <color auto="1"/>
      </bottom>
      <diagonal/>
    </border>
    <border>
      <left style="medium">
        <color theme="1" tint="0.499984740745262"/>
      </left>
      <right style="medium">
        <color theme="1" tint="0.499984740745262"/>
      </right>
      <top/>
      <bottom/>
      <diagonal/>
    </border>
    <border>
      <left style="medium">
        <color auto="1"/>
      </left>
      <right style="medium">
        <color auto="1"/>
      </right>
      <top style="medium">
        <color auto="1"/>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indexed="64"/>
      </bottom>
      <diagonal/>
    </border>
    <border>
      <left/>
      <right style="thin">
        <color indexed="64"/>
      </right>
      <top style="thin">
        <color rgb="FFFFFFFF"/>
      </top>
      <bottom style="thin">
        <color indexed="64"/>
      </bottom>
      <diagonal/>
    </border>
    <border>
      <left/>
      <right/>
      <top style="medium">
        <color auto="1"/>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auto="1"/>
      </left>
      <right style="thin">
        <color auto="1"/>
      </right>
      <top style="thin">
        <color theme="4" tint="0.39997558519241921"/>
      </top>
      <bottom style="thin">
        <color auto="1"/>
      </bottom>
      <diagonal/>
    </border>
    <border>
      <left style="thin">
        <color auto="1"/>
      </left>
      <right/>
      <top/>
      <bottom/>
      <diagonal/>
    </border>
  </borders>
  <cellStyleXfs count="7">
    <xf numFmtId="0" fontId="0" fillId="0" borderId="0"/>
    <xf numFmtId="0" fontId="5" fillId="0" borderId="0">
      <alignment wrapText="1"/>
    </xf>
    <xf numFmtId="44" fontId="18" fillId="0" borderId="0" applyFont="0" applyFill="0" applyBorder="0" applyAlignment="0" applyProtection="0"/>
    <xf numFmtId="44" fontId="20" fillId="0" borderId="0" applyFont="0" applyFill="0" applyBorder="0" applyAlignment="0" applyProtection="0"/>
    <xf numFmtId="0" fontId="41" fillId="0" borderId="0" applyNumberFormat="0" applyFill="0" applyBorder="0" applyAlignment="0" applyProtection="0"/>
    <xf numFmtId="0" fontId="81" fillId="0" borderId="0"/>
    <xf numFmtId="0" fontId="18" fillId="0" borderId="0"/>
  </cellStyleXfs>
  <cellXfs count="774">
    <xf numFmtId="0" fontId="0" fillId="0" borderId="0" xfId="0"/>
    <xf numFmtId="0" fontId="0" fillId="0" borderId="0" xfId="0" applyAlignment="1">
      <alignment horizontal="center"/>
    </xf>
    <xf numFmtId="0" fontId="3" fillId="0" borderId="0" xfId="0" applyFont="1"/>
    <xf numFmtId="0" fontId="6" fillId="0" borderId="0" xfId="1" applyFont="1" applyFill="1" applyBorder="1" applyAlignment="1">
      <alignment vertical="top" wrapText="1"/>
    </xf>
    <xf numFmtId="0" fontId="5" fillId="0" borderId="0" xfId="1">
      <alignment wrapText="1"/>
    </xf>
    <xf numFmtId="0" fontId="6" fillId="0" borderId="0" xfId="1" applyFont="1" applyFill="1" applyAlignment="1">
      <alignment vertical="top" wrapText="1"/>
    </xf>
    <xf numFmtId="0" fontId="9" fillId="0" borderId="0" xfId="1" applyFont="1" applyFill="1" applyBorder="1" applyAlignment="1">
      <alignment horizontal="center" vertical="top" wrapText="1"/>
    </xf>
    <xf numFmtId="0" fontId="6" fillId="0" borderId="13" xfId="1" applyFont="1" applyFill="1" applyBorder="1" applyAlignment="1">
      <alignment vertical="top" wrapText="1"/>
    </xf>
    <xf numFmtId="0" fontId="15" fillId="5" borderId="5" xfId="0" applyFont="1" applyFill="1" applyBorder="1" applyAlignment="1">
      <alignment horizontal="center"/>
    </xf>
    <xf numFmtId="0" fontId="4" fillId="0" borderId="0" xfId="0" applyFont="1"/>
    <xf numFmtId="0" fontId="12" fillId="3" borderId="4" xfId="0" applyFont="1" applyFill="1" applyBorder="1" applyAlignment="1">
      <alignment horizontal="center"/>
    </xf>
    <xf numFmtId="0" fontId="12" fillId="6" borderId="4" xfId="0" applyFont="1" applyFill="1" applyBorder="1" applyAlignment="1">
      <alignment horizontal="center"/>
    </xf>
    <xf numFmtId="0" fontId="0" fillId="0" borderId="0" xfId="0" applyFont="1"/>
    <xf numFmtId="0" fontId="11" fillId="0" borderId="0" xfId="0" applyFont="1"/>
    <xf numFmtId="0" fontId="14" fillId="0" borderId="0" xfId="0" applyFont="1"/>
    <xf numFmtId="0" fontId="15" fillId="7" borderId="5" xfId="0" applyNumberFormat="1" applyFont="1" applyFill="1" applyBorder="1" applyAlignment="1">
      <alignment horizontal="center"/>
    </xf>
    <xf numFmtId="44" fontId="0" fillId="0" borderId="0" xfId="0" applyNumberFormat="1"/>
    <xf numFmtId="0" fontId="0" fillId="0" borderId="21" xfId="0" applyBorder="1"/>
    <xf numFmtId="0" fontId="0" fillId="0" borderId="0" xfId="0" applyBorder="1"/>
    <xf numFmtId="0" fontId="0" fillId="0" borderId="21" xfId="0" applyBorder="1" applyAlignment="1">
      <alignment wrapText="1"/>
    </xf>
    <xf numFmtId="0" fontId="0" fillId="0" borderId="22" xfId="0" applyBorder="1"/>
    <xf numFmtId="10" fontId="0" fillId="0" borderId="0" xfId="0" applyNumberFormat="1"/>
    <xf numFmtId="0" fontId="0" fillId="0" borderId="19" xfId="0" applyBorder="1"/>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26" xfId="0" applyBorder="1"/>
    <xf numFmtId="0" fontId="3" fillId="0" borderId="0" xfId="0" applyFont="1" applyAlignment="1">
      <alignment horizontal="right"/>
    </xf>
    <xf numFmtId="0" fontId="0" fillId="0" borderId="0" xfId="0" applyAlignment="1">
      <alignment vertical="center" wrapText="1"/>
    </xf>
    <xf numFmtId="165" fontId="14" fillId="2" borderId="8" xfId="0" applyNumberFormat="1" applyFont="1" applyFill="1" applyBorder="1" applyAlignment="1">
      <alignment horizontal="center"/>
    </xf>
    <xf numFmtId="165" fontId="14" fillId="2" borderId="2" xfId="0" applyNumberFormat="1" applyFont="1" applyFill="1" applyBorder="1" applyAlignment="1">
      <alignment horizontal="center"/>
    </xf>
    <xf numFmtId="165" fontId="14" fillId="2" borderId="39" xfId="0" applyNumberFormat="1" applyFont="1" applyFill="1" applyBorder="1" applyAlignment="1">
      <alignment horizontal="center"/>
    </xf>
    <xf numFmtId="165" fontId="0" fillId="0" borderId="0" xfId="0" applyNumberFormat="1"/>
    <xf numFmtId="0" fontId="14" fillId="2" borderId="1" xfId="0" applyFont="1" applyFill="1" applyBorder="1" applyAlignment="1"/>
    <xf numFmtId="0" fontId="10" fillId="0" borderId="0" xfId="0" applyFont="1" applyBorder="1" applyAlignment="1"/>
    <xf numFmtId="164" fontId="9" fillId="0" borderId="13" xfId="1" applyNumberFormat="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3" xfId="1" applyNumberFormat="1" applyFont="1" applyFill="1" applyBorder="1" applyAlignment="1">
      <alignment horizontal="center" vertical="top" wrapText="1"/>
    </xf>
    <xf numFmtId="9" fontId="9" fillId="0" borderId="13" xfId="1" applyNumberFormat="1" applyFont="1" applyFill="1" applyBorder="1" applyAlignment="1">
      <alignment horizontal="center" vertical="top" wrapText="1"/>
    </xf>
    <xf numFmtId="0" fontId="10" fillId="0" borderId="0" xfId="0" applyFont="1" applyBorder="1" applyAlignment="1">
      <alignment horizontal="center"/>
    </xf>
    <xf numFmtId="0" fontId="11" fillId="0" borderId="0" xfId="0" applyFont="1" applyAlignment="1">
      <alignment horizontal="center"/>
    </xf>
    <xf numFmtId="0" fontId="3" fillId="9" borderId="41" xfId="0" applyFont="1" applyFill="1" applyBorder="1" applyAlignment="1">
      <alignment horizontal="center"/>
    </xf>
    <xf numFmtId="0" fontId="14" fillId="0" borderId="8"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165" fontId="14" fillId="0" borderId="8" xfId="0" applyNumberFormat="1" applyFont="1" applyFill="1" applyBorder="1" applyAlignment="1" applyProtection="1">
      <alignment horizontal="center" wrapText="1"/>
      <protection locked="0"/>
    </xf>
    <xf numFmtId="165" fontId="14" fillId="0" borderId="2" xfId="0" applyNumberFormat="1" applyFont="1" applyFill="1" applyBorder="1" applyAlignment="1" applyProtection="1">
      <alignment horizontal="center" wrapText="1"/>
      <protection locked="0"/>
    </xf>
    <xf numFmtId="165" fontId="14" fillId="0" borderId="39" xfId="0" applyNumberFormat="1" applyFont="1" applyFill="1" applyBorder="1" applyAlignment="1" applyProtection="1">
      <alignment horizontal="center" wrapText="1"/>
      <protection locked="0"/>
    </xf>
    <xf numFmtId="0" fontId="0" fillId="9" borderId="35" xfId="0" applyFill="1" applyBorder="1"/>
    <xf numFmtId="0" fontId="0" fillId="9" borderId="10" xfId="0" applyFill="1" applyBorder="1" applyAlignment="1">
      <alignment wrapText="1"/>
    </xf>
    <xf numFmtId="0" fontId="0" fillId="9" borderId="37" xfId="0" applyFill="1" applyBorder="1"/>
    <xf numFmtId="0" fontId="0" fillId="9" borderId="34" xfId="0" applyFill="1" applyBorder="1" applyAlignment="1">
      <alignment wrapText="1"/>
    </xf>
    <xf numFmtId="44" fontId="0" fillId="0" borderId="10" xfId="0" applyNumberFormat="1" applyFill="1" applyBorder="1" applyProtection="1">
      <protection locked="0"/>
    </xf>
    <xf numFmtId="44" fontId="0" fillId="0" borderId="33" xfId="0" applyNumberFormat="1" applyFill="1" applyBorder="1" applyProtection="1">
      <protection locked="0"/>
    </xf>
    <xf numFmtId="44" fontId="0" fillId="0" borderId="36" xfId="2" applyNumberFormat="1" applyFont="1" applyFill="1" applyBorder="1" applyProtection="1">
      <protection locked="0"/>
    </xf>
    <xf numFmtId="44" fontId="3" fillId="0" borderId="38" xfId="0" applyNumberFormat="1" applyFont="1" applyFill="1" applyBorder="1" applyProtection="1">
      <protection locked="0"/>
    </xf>
    <xf numFmtId="44" fontId="4" fillId="0" borderId="27" xfId="0" applyNumberFormat="1" applyFont="1" applyFill="1" applyBorder="1" applyProtection="1">
      <protection locked="0"/>
    </xf>
    <xf numFmtId="44" fontId="4" fillId="0" borderId="29" xfId="0" applyNumberFormat="1" applyFont="1" applyFill="1" applyBorder="1" applyProtection="1">
      <protection locked="0"/>
    </xf>
    <xf numFmtId="44" fontId="4" fillId="0" borderId="31" xfId="0" applyNumberFormat="1" applyFont="1" applyFill="1" applyBorder="1" applyProtection="1">
      <protection locked="0"/>
    </xf>
    <xf numFmtId="0" fontId="0" fillId="7" borderId="0" xfId="0" applyFill="1" applyAlignment="1">
      <alignment horizontal="center"/>
    </xf>
    <xf numFmtId="44" fontId="3" fillId="7" borderId="20" xfId="0" applyNumberFormat="1" applyFont="1" applyFill="1" applyBorder="1" applyAlignment="1">
      <alignment horizontal="center"/>
    </xf>
    <xf numFmtId="44" fontId="3" fillId="7" borderId="4" xfId="0" applyNumberFormat="1" applyFont="1" applyFill="1" applyBorder="1" applyAlignment="1">
      <alignment horizontal="center"/>
    </xf>
    <xf numFmtId="44" fontId="3" fillId="7" borderId="15" xfId="0" applyNumberFormat="1" applyFont="1" applyFill="1" applyBorder="1" applyAlignment="1">
      <alignment horizontal="center"/>
    </xf>
    <xf numFmtId="44" fontId="3" fillId="7" borderId="25" xfId="0" applyNumberFormat="1" applyFont="1" applyFill="1" applyBorder="1" applyAlignment="1">
      <alignment horizontal="center"/>
    </xf>
    <xf numFmtId="165" fontId="4" fillId="0" borderId="10" xfId="0" applyNumberFormat="1" applyFont="1" applyFill="1" applyBorder="1" applyProtection="1">
      <protection locked="0"/>
    </xf>
    <xf numFmtId="165" fontId="4" fillId="0" borderId="3" xfId="0" applyNumberFormat="1" applyFont="1" applyFill="1" applyBorder="1" applyProtection="1">
      <protection locked="0"/>
    </xf>
    <xf numFmtId="165" fontId="4" fillId="0" borderId="18" xfId="0" applyNumberFormat="1" applyFont="1" applyFill="1" applyBorder="1" applyProtection="1">
      <protection locked="0"/>
    </xf>
    <xf numFmtId="44" fontId="4" fillId="0" borderId="10" xfId="0" applyNumberFormat="1" applyFont="1" applyFill="1" applyBorder="1" applyProtection="1">
      <protection locked="0"/>
    </xf>
    <xf numFmtId="44" fontId="4" fillId="0" borderId="3" xfId="0" applyNumberFormat="1" applyFont="1" applyFill="1" applyBorder="1" applyProtection="1">
      <protection locked="0"/>
    </xf>
    <xf numFmtId="44" fontId="4" fillId="0" borderId="18" xfId="0" applyNumberFormat="1" applyFont="1" applyFill="1" applyBorder="1" applyProtection="1">
      <protection locked="0"/>
    </xf>
    <xf numFmtId="44" fontId="4" fillId="7" borderId="10" xfId="0" applyNumberFormat="1" applyFont="1" applyFill="1" applyBorder="1"/>
    <xf numFmtId="44" fontId="4" fillId="7" borderId="3" xfId="0" applyNumberFormat="1" applyFont="1" applyFill="1" applyBorder="1"/>
    <xf numFmtId="44" fontId="4" fillId="7" borderId="18" xfId="0" applyNumberFormat="1" applyFont="1" applyFill="1" applyBorder="1"/>
    <xf numFmtId="44" fontId="4" fillId="7" borderId="28" xfId="0" applyNumberFormat="1" applyFont="1" applyFill="1" applyBorder="1"/>
    <xf numFmtId="44" fontId="4" fillId="7" borderId="30" xfId="0" applyNumberFormat="1" applyFont="1" applyFill="1" applyBorder="1"/>
    <xf numFmtId="44" fontId="4" fillId="7" borderId="32" xfId="0" applyNumberFormat="1" applyFont="1" applyFill="1" applyBorder="1"/>
    <xf numFmtId="0" fontId="0" fillId="0" borderId="0" xfId="0" applyAlignment="1"/>
    <xf numFmtId="0" fontId="14" fillId="2" borderId="3" xfId="0" applyFont="1" applyFill="1" applyBorder="1" applyAlignment="1">
      <alignment horizontal="left"/>
    </xf>
    <xf numFmtId="0" fontId="12" fillId="3" borderId="4" xfId="0" applyFont="1" applyFill="1" applyBorder="1" applyAlignment="1">
      <alignment horizontal="center"/>
    </xf>
    <xf numFmtId="0" fontId="12" fillId="3" borderId="15" xfId="0" applyFont="1" applyFill="1" applyBorder="1" applyAlignment="1">
      <alignment horizontal="center"/>
    </xf>
    <xf numFmtId="0" fontId="19" fillId="4" borderId="43" xfId="0" applyFont="1" applyFill="1" applyBorder="1" applyAlignment="1">
      <alignment horizontal="center" wrapText="1"/>
    </xf>
    <xf numFmtId="0" fontId="19" fillId="4" borderId="44" xfId="0" applyFont="1" applyFill="1" applyBorder="1" applyAlignment="1">
      <alignment horizontal="center" wrapText="1"/>
    </xf>
    <xf numFmtId="0" fontId="9" fillId="4" borderId="45" xfId="0" applyFont="1" applyFill="1" applyBorder="1" applyAlignment="1">
      <alignment horizontal="center" wrapText="1"/>
    </xf>
    <xf numFmtId="0" fontId="19" fillId="4" borderId="46" xfId="0" applyFont="1" applyFill="1" applyBorder="1" applyAlignment="1">
      <alignment horizontal="center" wrapText="1"/>
    </xf>
    <xf numFmtId="0" fontId="9" fillId="4" borderId="43" xfId="0" applyFont="1" applyFill="1" applyBorder="1" applyAlignment="1">
      <alignment horizontal="center" wrapText="1"/>
    </xf>
    <xf numFmtId="0" fontId="9" fillId="5" borderId="43" xfId="0" applyFont="1" applyFill="1" applyBorder="1" applyAlignment="1">
      <alignment horizontal="center" wrapText="1"/>
    </xf>
    <xf numFmtId="0" fontId="19" fillId="4" borderId="43" xfId="0" applyFont="1" applyFill="1" applyBorder="1" applyAlignment="1">
      <alignment horizontal="left" wrapText="1"/>
    </xf>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center"/>
    </xf>
    <xf numFmtId="0" fontId="12" fillId="3" borderId="15" xfId="0" applyFont="1" applyFill="1" applyBorder="1" applyAlignment="1">
      <alignment horizontal="center"/>
    </xf>
    <xf numFmtId="0" fontId="5" fillId="0" borderId="0" xfId="1" applyFill="1">
      <alignment wrapText="1"/>
    </xf>
    <xf numFmtId="0" fontId="6" fillId="0" borderId="13" xfId="1" applyFont="1" applyFill="1" applyBorder="1" applyAlignment="1">
      <alignment horizontal="center" vertical="top" wrapText="1"/>
    </xf>
    <xf numFmtId="0" fontId="5" fillId="0" borderId="0" xfId="1" applyAlignment="1">
      <alignment horizontal="center" wrapText="1"/>
    </xf>
    <xf numFmtId="1" fontId="15" fillId="5" borderId="5" xfId="0" applyNumberFormat="1" applyFont="1" applyFill="1" applyBorder="1" applyAlignment="1">
      <alignment horizontal="center"/>
    </xf>
    <xf numFmtId="0" fontId="0" fillId="0" borderId="3" xfId="0" applyBorder="1"/>
    <xf numFmtId="0" fontId="0" fillId="0" borderId="3" xfId="0" applyBorder="1" applyAlignment="1">
      <alignment horizontal="center"/>
    </xf>
    <xf numFmtId="0" fontId="14" fillId="0" borderId="3" xfId="0" applyFont="1" applyFill="1" applyBorder="1" applyAlignment="1"/>
    <xf numFmtId="0" fontId="14" fillId="0" borderId="3" xfId="0" applyFont="1" applyFill="1" applyBorder="1" applyAlignment="1">
      <alignment horizontal="center"/>
    </xf>
    <xf numFmtId="1" fontId="0" fillId="0" borderId="3" xfId="0" applyNumberFormat="1" applyBorder="1" applyAlignment="1">
      <alignment horizontal="center"/>
    </xf>
    <xf numFmtId="9" fontId="0" fillId="0" borderId="3" xfId="0" applyNumberFormat="1" applyBorder="1" applyAlignment="1">
      <alignment horizontal="center"/>
    </xf>
    <xf numFmtId="9" fontId="3" fillId="0" borderId="3" xfId="0" applyNumberFormat="1" applyFont="1" applyBorder="1" applyAlignment="1">
      <alignment horizontal="center"/>
    </xf>
    <xf numFmtId="0" fontId="14" fillId="2" borderId="3" xfId="0" applyFont="1" applyFill="1" applyBorder="1" applyAlignment="1"/>
    <xf numFmtId="0" fontId="14" fillId="2" borderId="3" xfId="0" applyFont="1" applyFill="1" applyBorder="1" applyAlignment="1">
      <alignment horizontal="center"/>
    </xf>
    <xf numFmtId="1" fontId="0" fillId="2" borderId="3" xfId="0" applyNumberFormat="1" applyFill="1" applyBorder="1" applyAlignment="1">
      <alignment horizontal="center"/>
    </xf>
    <xf numFmtId="0" fontId="0" fillId="2" borderId="3" xfId="0" applyFill="1" applyBorder="1" applyAlignment="1">
      <alignment horizontal="center"/>
    </xf>
    <xf numFmtId="9" fontId="0" fillId="2" borderId="3" xfId="0" applyNumberFormat="1" applyFill="1" applyBorder="1" applyAlignment="1">
      <alignment horizontal="center"/>
    </xf>
    <xf numFmtId="9" fontId="3" fillId="2" borderId="3" xfId="0" applyNumberFormat="1" applyFont="1" applyFill="1" applyBorder="1" applyAlignment="1">
      <alignment horizontal="center"/>
    </xf>
    <xf numFmtId="0" fontId="14" fillId="13" borderId="3" xfId="0" applyFont="1" applyFill="1" applyBorder="1" applyAlignment="1"/>
    <xf numFmtId="0" fontId="14" fillId="13" borderId="3" xfId="0" applyFont="1" applyFill="1" applyBorder="1" applyAlignment="1">
      <alignment horizontal="center"/>
    </xf>
    <xf numFmtId="1" fontId="0" fillId="13" borderId="3" xfId="0" applyNumberFormat="1" applyFill="1" applyBorder="1" applyAlignment="1">
      <alignment horizontal="center"/>
    </xf>
    <xf numFmtId="0" fontId="0" fillId="13" borderId="3" xfId="0" applyFill="1" applyBorder="1" applyAlignment="1">
      <alignment horizontal="center"/>
    </xf>
    <xf numFmtId="9" fontId="0" fillId="13" borderId="3" xfId="0" applyNumberFormat="1" applyFill="1" applyBorder="1" applyAlignment="1">
      <alignment horizontal="center"/>
    </xf>
    <xf numFmtId="9" fontId="3" fillId="13" borderId="3" xfId="0" applyNumberFormat="1" applyFont="1" applyFill="1" applyBorder="1" applyAlignment="1">
      <alignment horizontal="center"/>
    </xf>
    <xf numFmtId="0" fontId="14" fillId="14" borderId="3" xfId="0" applyFont="1" applyFill="1" applyBorder="1" applyAlignment="1"/>
    <xf numFmtId="0" fontId="14" fillId="14" borderId="3" xfId="0" applyFont="1" applyFill="1" applyBorder="1" applyAlignment="1">
      <alignment horizontal="center"/>
    </xf>
    <xf numFmtId="1" fontId="0" fillId="14" borderId="3" xfId="0" applyNumberFormat="1" applyFill="1" applyBorder="1" applyAlignment="1">
      <alignment horizontal="center"/>
    </xf>
    <xf numFmtId="0" fontId="0" fillId="14" borderId="3" xfId="0" applyFill="1" applyBorder="1" applyAlignment="1">
      <alignment horizontal="center"/>
    </xf>
    <xf numFmtId="9" fontId="0" fillId="14" borderId="3" xfId="0" applyNumberFormat="1" applyFill="1" applyBorder="1" applyAlignment="1">
      <alignment horizontal="center"/>
    </xf>
    <xf numFmtId="9" fontId="3" fillId="14" borderId="3" xfId="0" applyNumberFormat="1" applyFont="1" applyFill="1" applyBorder="1" applyAlignment="1">
      <alignment horizontal="center"/>
    </xf>
    <xf numFmtId="0" fontId="14" fillId="12" borderId="3" xfId="0" applyFont="1" applyFill="1" applyBorder="1" applyAlignment="1"/>
    <xf numFmtId="0" fontId="14" fillId="12" borderId="3" xfId="0" applyFont="1" applyFill="1" applyBorder="1" applyAlignment="1">
      <alignment horizontal="center"/>
    </xf>
    <xf numFmtId="1" fontId="0" fillId="12" borderId="3" xfId="0" applyNumberFormat="1" applyFill="1" applyBorder="1" applyAlignment="1">
      <alignment horizontal="center"/>
    </xf>
    <xf numFmtId="0" fontId="0" fillId="12" borderId="3" xfId="0" applyFill="1" applyBorder="1" applyAlignment="1">
      <alignment horizontal="center"/>
    </xf>
    <xf numFmtId="9" fontId="0" fillId="12" borderId="3" xfId="0" applyNumberFormat="1" applyFill="1" applyBorder="1" applyAlignment="1">
      <alignment horizontal="center"/>
    </xf>
    <xf numFmtId="9" fontId="3" fillId="12" borderId="3" xfId="0" applyNumberFormat="1" applyFont="1" applyFill="1" applyBorder="1" applyAlignment="1">
      <alignment horizontal="center"/>
    </xf>
    <xf numFmtId="0" fontId="14" fillId="4" borderId="3" xfId="0" applyFont="1" applyFill="1" applyBorder="1" applyAlignment="1"/>
    <xf numFmtId="0" fontId="14" fillId="4" borderId="3" xfId="0" applyFont="1" applyFill="1" applyBorder="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9" fontId="3" fillId="4" borderId="3" xfId="0" applyNumberFormat="1" applyFont="1" applyFill="1" applyBorder="1" applyAlignment="1">
      <alignment horizontal="center"/>
    </xf>
    <xf numFmtId="0" fontId="14" fillId="15" borderId="3" xfId="0" applyFont="1" applyFill="1" applyBorder="1" applyAlignment="1"/>
    <xf numFmtId="0" fontId="14" fillId="15" borderId="3" xfId="0" applyFont="1" applyFill="1" applyBorder="1" applyAlignment="1">
      <alignment horizontal="center"/>
    </xf>
    <xf numFmtId="1" fontId="0" fillId="15" borderId="3" xfId="0" applyNumberFormat="1" applyFill="1" applyBorder="1" applyAlignment="1">
      <alignment horizontal="center"/>
    </xf>
    <xf numFmtId="0" fontId="0" fillId="15" borderId="3" xfId="0" applyFill="1" applyBorder="1" applyAlignment="1">
      <alignment horizontal="center"/>
    </xf>
    <xf numFmtId="9" fontId="0" fillId="15" borderId="3" xfId="0" applyNumberFormat="1" applyFill="1" applyBorder="1" applyAlignment="1">
      <alignment horizontal="center"/>
    </xf>
    <xf numFmtId="9" fontId="3" fillId="15" borderId="3" xfId="0" applyNumberFormat="1" applyFont="1" applyFill="1" applyBorder="1" applyAlignment="1">
      <alignment horizontal="center"/>
    </xf>
    <xf numFmtId="0" fontId="0" fillId="15" borderId="3" xfId="0" applyFill="1" applyBorder="1"/>
    <xf numFmtId="0" fontId="14" fillId="10" borderId="3" xfId="0" applyFont="1" applyFill="1" applyBorder="1" applyAlignment="1"/>
    <xf numFmtId="0" fontId="14" fillId="10" borderId="3" xfId="0" applyFont="1" applyFill="1" applyBorder="1" applyAlignment="1">
      <alignment horizontal="center"/>
    </xf>
    <xf numFmtId="1" fontId="0" fillId="10" borderId="3" xfId="0" applyNumberFormat="1" applyFill="1" applyBorder="1" applyAlignment="1">
      <alignment horizontal="center"/>
    </xf>
    <xf numFmtId="0" fontId="0" fillId="10" borderId="3" xfId="0" applyFill="1" applyBorder="1" applyAlignment="1">
      <alignment horizontal="center"/>
    </xf>
    <xf numFmtId="9" fontId="0" fillId="10" borderId="3" xfId="0" applyNumberFormat="1" applyFill="1" applyBorder="1" applyAlignment="1">
      <alignment horizontal="center"/>
    </xf>
    <xf numFmtId="9" fontId="3" fillId="10" borderId="3" xfId="0" applyNumberFormat="1" applyFont="1" applyFill="1" applyBorder="1" applyAlignment="1">
      <alignment horizontal="center"/>
    </xf>
    <xf numFmtId="0" fontId="14" fillId="5" borderId="3" xfId="0" applyFont="1" applyFill="1" applyBorder="1" applyAlignment="1"/>
    <xf numFmtId="0" fontId="14" fillId="5" borderId="3" xfId="0" applyFont="1" applyFill="1" applyBorder="1" applyAlignment="1">
      <alignment horizontal="center"/>
    </xf>
    <xf numFmtId="1" fontId="0" fillId="5" borderId="3" xfId="0" applyNumberFormat="1" applyFill="1" applyBorder="1" applyAlignment="1">
      <alignment horizontal="center"/>
    </xf>
    <xf numFmtId="0" fontId="0" fillId="5" borderId="3" xfId="0" applyFill="1" applyBorder="1" applyAlignment="1">
      <alignment horizontal="center"/>
    </xf>
    <xf numFmtId="9" fontId="0" fillId="5" borderId="3" xfId="0" applyNumberFormat="1" applyFill="1" applyBorder="1" applyAlignment="1">
      <alignment horizontal="center"/>
    </xf>
    <xf numFmtId="9" fontId="3" fillId="5" borderId="3" xfId="0" applyNumberFormat="1" applyFont="1" applyFill="1" applyBorder="1" applyAlignment="1">
      <alignment horizontal="center"/>
    </xf>
    <xf numFmtId="0" fontId="0" fillId="5" borderId="3" xfId="0" applyFill="1" applyBorder="1"/>
    <xf numFmtId="1" fontId="9" fillId="7" borderId="43" xfId="0" applyNumberFormat="1" applyFont="1" applyFill="1" applyBorder="1" applyAlignment="1">
      <alignment horizontal="center" wrapText="1"/>
    </xf>
    <xf numFmtId="1" fontId="9" fillId="4" borderId="43" xfId="0" applyNumberFormat="1" applyFont="1" applyFill="1" applyBorder="1" applyAlignment="1">
      <alignment horizontal="center" wrapText="1"/>
    </xf>
    <xf numFmtId="1" fontId="9" fillId="5" borderId="43" xfId="0" applyNumberFormat="1" applyFont="1" applyFill="1" applyBorder="1" applyAlignment="1">
      <alignment horizontal="center" wrapText="1"/>
    </xf>
    <xf numFmtId="1" fontId="0" fillId="0" borderId="0" xfId="0" applyNumberFormat="1" applyAlignment="1">
      <alignment horizontal="center"/>
    </xf>
    <xf numFmtId="168" fontId="0" fillId="0" borderId="3" xfId="0" applyNumberFormat="1" applyBorder="1" applyAlignment="1">
      <alignment horizontal="center"/>
    </xf>
    <xf numFmtId="168" fontId="0" fillId="2" borderId="3" xfId="0" applyNumberFormat="1" applyFill="1" applyBorder="1" applyAlignment="1">
      <alignment horizontal="center"/>
    </xf>
    <xf numFmtId="168" fontId="0" fillId="13" borderId="3" xfId="0" applyNumberFormat="1" applyFill="1" applyBorder="1" applyAlignment="1">
      <alignment horizontal="center"/>
    </xf>
    <xf numFmtId="168" fontId="0" fillId="14" borderId="3" xfId="0" applyNumberFormat="1" applyFill="1" applyBorder="1" applyAlignment="1">
      <alignment horizontal="center"/>
    </xf>
    <xf numFmtId="168" fontId="0" fillId="12" borderId="3" xfId="0" applyNumberFormat="1" applyFill="1" applyBorder="1" applyAlignment="1">
      <alignment horizontal="center"/>
    </xf>
    <xf numFmtId="168" fontId="0" fillId="4" borderId="3" xfId="0" applyNumberFormat="1" applyFill="1" applyBorder="1" applyAlignment="1">
      <alignment horizontal="center"/>
    </xf>
    <xf numFmtId="168" fontId="0" fillId="15" borderId="3" xfId="0" applyNumberFormat="1" applyFill="1" applyBorder="1" applyAlignment="1">
      <alignment horizontal="center"/>
    </xf>
    <xf numFmtId="168" fontId="0" fillId="10" borderId="3" xfId="0" applyNumberFormat="1" applyFill="1" applyBorder="1" applyAlignment="1">
      <alignment horizontal="center"/>
    </xf>
    <xf numFmtId="168" fontId="0" fillId="5" borderId="3" xfId="0" applyNumberFormat="1" applyFill="1" applyBorder="1" applyAlignment="1">
      <alignment horizontal="center"/>
    </xf>
    <xf numFmtId="168" fontId="0" fillId="2" borderId="3" xfId="0" applyNumberFormat="1" applyFont="1" applyFill="1" applyBorder="1" applyAlignment="1">
      <alignment horizontal="center"/>
    </xf>
    <xf numFmtId="168" fontId="0" fillId="0" borderId="3" xfId="0" applyNumberFormat="1" applyFont="1" applyBorder="1" applyAlignment="1">
      <alignment horizontal="center"/>
    </xf>
    <xf numFmtId="168" fontId="0" fillId="13" borderId="3" xfId="0" applyNumberFormat="1" applyFont="1" applyFill="1" applyBorder="1" applyAlignment="1">
      <alignment horizontal="center"/>
    </xf>
    <xf numFmtId="168" fontId="0" fillId="14" borderId="3" xfId="0" applyNumberFormat="1" applyFont="1" applyFill="1" applyBorder="1" applyAlignment="1">
      <alignment horizontal="center"/>
    </xf>
    <xf numFmtId="168" fontId="0" fillId="12" borderId="3" xfId="0" applyNumberFormat="1" applyFont="1" applyFill="1" applyBorder="1" applyAlignment="1">
      <alignment horizontal="center"/>
    </xf>
    <xf numFmtId="168" fontId="0" fillId="4" borderId="3" xfId="0" applyNumberFormat="1" applyFont="1" applyFill="1" applyBorder="1" applyAlignment="1">
      <alignment horizontal="center"/>
    </xf>
    <xf numFmtId="168" fontId="0" fillId="15" borderId="3" xfId="0" applyNumberFormat="1" applyFont="1" applyFill="1" applyBorder="1" applyAlignment="1">
      <alignment horizontal="center"/>
    </xf>
    <xf numFmtId="168" fontId="0" fillId="10" borderId="3" xfId="0" applyNumberFormat="1" applyFont="1" applyFill="1" applyBorder="1" applyAlignment="1">
      <alignment horizontal="center"/>
    </xf>
    <xf numFmtId="168" fontId="0" fillId="5" borderId="3" xfId="0" applyNumberFormat="1" applyFont="1" applyFill="1" applyBorder="1" applyAlignment="1">
      <alignment horizontal="center"/>
    </xf>
    <xf numFmtId="1" fontId="0" fillId="0" borderId="0" xfId="0" applyNumberFormat="1" applyFont="1" applyAlignment="1">
      <alignment horizontal="center"/>
    </xf>
    <xf numFmtId="0" fontId="0" fillId="0" borderId="3" xfId="0" applyFont="1" applyBorder="1" applyAlignment="1">
      <alignment horizontal="center"/>
    </xf>
    <xf numFmtId="0" fontId="0" fillId="0" borderId="0" xfId="0" applyFont="1" applyAlignment="1">
      <alignment horizontal="center"/>
    </xf>
    <xf numFmtId="9" fontId="0" fillId="0" borderId="3" xfId="0" applyNumberFormat="1" applyFont="1" applyBorder="1" applyAlignment="1">
      <alignment horizontal="center"/>
    </xf>
    <xf numFmtId="9" fontId="0" fillId="2" borderId="3" xfId="0" applyNumberFormat="1" applyFont="1" applyFill="1" applyBorder="1" applyAlignment="1">
      <alignment horizontal="center"/>
    </xf>
    <xf numFmtId="9" fontId="0" fillId="13" borderId="3" xfId="0" applyNumberFormat="1" applyFont="1" applyFill="1" applyBorder="1" applyAlignment="1">
      <alignment horizontal="center"/>
    </xf>
    <xf numFmtId="9" fontId="0" fillId="14" borderId="3" xfId="0" applyNumberFormat="1" applyFont="1" applyFill="1" applyBorder="1" applyAlignment="1">
      <alignment horizontal="center"/>
    </xf>
    <xf numFmtId="9" fontId="0" fillId="12" borderId="3" xfId="0" applyNumberFormat="1" applyFont="1" applyFill="1" applyBorder="1" applyAlignment="1">
      <alignment horizontal="center"/>
    </xf>
    <xf numFmtId="9" fontId="0" fillId="4" borderId="3" xfId="0" applyNumberFormat="1" applyFont="1" applyFill="1" applyBorder="1" applyAlignment="1">
      <alignment horizontal="center"/>
    </xf>
    <xf numFmtId="9" fontId="0" fillId="15" borderId="3" xfId="0" applyNumberFormat="1" applyFont="1" applyFill="1" applyBorder="1" applyAlignment="1">
      <alignment horizontal="center"/>
    </xf>
    <xf numFmtId="9" fontId="0" fillId="10" borderId="3" xfId="0" applyNumberFormat="1" applyFont="1" applyFill="1" applyBorder="1" applyAlignment="1">
      <alignment horizontal="center"/>
    </xf>
    <xf numFmtId="9" fontId="0" fillId="5" borderId="3" xfId="0" applyNumberFormat="1" applyFont="1" applyFill="1" applyBorder="1" applyAlignment="1">
      <alignment horizontal="center"/>
    </xf>
    <xf numFmtId="0" fontId="9" fillId="4" borderId="44" xfId="0" applyFont="1" applyFill="1" applyBorder="1" applyAlignment="1">
      <alignment horizontal="center" wrapText="1"/>
    </xf>
    <xf numFmtId="1" fontId="0" fillId="0" borderId="3" xfId="0" applyNumberFormat="1" applyFont="1" applyBorder="1" applyAlignment="1">
      <alignment horizontal="center"/>
    </xf>
    <xf numFmtId="1" fontId="0" fillId="2" borderId="3" xfId="0" applyNumberFormat="1" applyFont="1" applyFill="1" applyBorder="1" applyAlignment="1">
      <alignment horizontal="center"/>
    </xf>
    <xf numFmtId="1" fontId="0" fillId="13" borderId="3" xfId="0" applyNumberFormat="1" applyFont="1" applyFill="1" applyBorder="1" applyAlignment="1">
      <alignment horizontal="center"/>
    </xf>
    <xf numFmtId="1" fontId="0" fillId="14" borderId="3" xfId="0" applyNumberFormat="1" applyFont="1" applyFill="1" applyBorder="1" applyAlignment="1">
      <alignment horizontal="center"/>
    </xf>
    <xf numFmtId="1" fontId="0" fillId="12" borderId="3" xfId="0" applyNumberFormat="1" applyFont="1" applyFill="1" applyBorder="1" applyAlignment="1">
      <alignment horizontal="center"/>
    </xf>
    <xf numFmtId="0" fontId="0" fillId="12" borderId="3" xfId="0" applyFont="1" applyFill="1" applyBorder="1" applyAlignment="1">
      <alignment horizontal="center"/>
    </xf>
    <xf numFmtId="1" fontId="0" fillId="4" borderId="3" xfId="0" applyNumberFormat="1" applyFont="1" applyFill="1" applyBorder="1" applyAlignment="1">
      <alignment horizontal="center"/>
    </xf>
    <xf numFmtId="1" fontId="0" fillId="15" borderId="3" xfId="0" applyNumberFormat="1" applyFont="1" applyFill="1" applyBorder="1" applyAlignment="1">
      <alignment horizontal="center"/>
    </xf>
    <xf numFmtId="1" fontId="0" fillId="10" borderId="3" xfId="0" applyNumberFormat="1" applyFont="1" applyFill="1" applyBorder="1" applyAlignment="1">
      <alignment horizontal="center"/>
    </xf>
    <xf numFmtId="1" fontId="0" fillId="5" borderId="3" xfId="0" applyNumberFormat="1" applyFont="1" applyFill="1" applyBorder="1" applyAlignment="1">
      <alignment horizontal="center"/>
    </xf>
    <xf numFmtId="0" fontId="0" fillId="15" borderId="3" xfId="0" applyFont="1" applyFill="1" applyBorder="1" applyAlignment="1">
      <alignment horizontal="center"/>
    </xf>
    <xf numFmtId="0" fontId="0" fillId="10" borderId="3" xfId="0" applyFont="1" applyFill="1" applyBorder="1" applyAlignment="1">
      <alignment horizontal="center"/>
    </xf>
    <xf numFmtId="0" fontId="0" fillId="5" borderId="3" xfId="0" applyFont="1" applyFill="1" applyBorder="1" applyAlignment="1">
      <alignment horizontal="center"/>
    </xf>
    <xf numFmtId="0" fontId="9" fillId="4" borderId="46" xfId="0" applyFont="1" applyFill="1" applyBorder="1" applyAlignment="1">
      <alignment horizontal="center" wrapText="1"/>
    </xf>
    <xf numFmtId="0" fontId="12" fillId="3" borderId="4" xfId="0" applyFont="1" applyFill="1" applyBorder="1" applyAlignment="1">
      <alignment horizontal="center"/>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2" fillId="0" borderId="3" xfId="0" applyFont="1" applyBorder="1" applyAlignment="1">
      <alignment horizontal="center" vertical="top" wrapText="1"/>
    </xf>
    <xf numFmtId="10" fontId="14" fillId="2" borderId="5" xfId="0" applyNumberFormat="1" applyFont="1" applyFill="1" applyBorder="1" applyAlignment="1">
      <alignment horizontal="center"/>
    </xf>
    <xf numFmtId="0" fontId="23" fillId="0" borderId="11" xfId="0" applyFont="1" applyBorder="1" applyAlignment="1">
      <alignment horizontal="center"/>
    </xf>
    <xf numFmtId="0" fontId="12" fillId="3" borderId="4" xfId="0" applyFont="1" applyFill="1" applyBorder="1" applyAlignment="1">
      <alignment horizontal="center"/>
    </xf>
    <xf numFmtId="0" fontId="12" fillId="3" borderId="51" xfId="0" applyFont="1" applyFill="1" applyBorder="1" applyAlignment="1">
      <alignment horizontal="center" wrapText="1"/>
    </xf>
    <xf numFmtId="2" fontId="14" fillId="2" borderId="5" xfId="0" applyNumberFormat="1" applyFont="1" applyFill="1" applyBorder="1" applyAlignment="1">
      <alignment horizontal="center"/>
    </xf>
    <xf numFmtId="169" fontId="14" fillId="7" borderId="5" xfId="0" applyNumberFormat="1" applyFont="1" applyFill="1" applyBorder="1" applyAlignment="1">
      <alignment horizontal="center"/>
    </xf>
    <xf numFmtId="0" fontId="23" fillId="0" borderId="0" xfId="0" applyFont="1" applyBorder="1" applyAlignment="1"/>
    <xf numFmtId="0" fontId="9" fillId="0" borderId="54" xfId="1" applyFont="1" applyFill="1" applyBorder="1" applyAlignment="1">
      <alignment horizontal="center" vertical="top" wrapText="1"/>
    </xf>
    <xf numFmtId="0" fontId="9" fillId="0" borderId="12" xfId="1" applyFont="1" applyFill="1" applyBorder="1" applyAlignment="1">
      <alignment horizontal="center" vertical="top"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2" fillId="0" borderId="3" xfId="0" applyFont="1" applyFill="1" applyBorder="1" applyAlignment="1">
      <alignment horizontal="left" vertical="top"/>
    </xf>
    <xf numFmtId="0" fontId="22" fillId="0" borderId="3" xfId="0" applyFont="1" applyFill="1" applyBorder="1" applyAlignment="1">
      <alignment horizontal="center" vertical="top"/>
    </xf>
    <xf numFmtId="0" fontId="22" fillId="0" borderId="3" xfId="0" applyFont="1" applyFill="1" applyBorder="1" applyAlignment="1">
      <alignment horizontal="left" vertical="top" wrapText="1"/>
    </xf>
    <xf numFmtId="1" fontId="22" fillId="0" borderId="3" xfId="0" applyNumberFormat="1" applyFont="1" applyBorder="1" applyAlignment="1">
      <alignment horizontal="center" vertical="top"/>
    </xf>
    <xf numFmtId="1" fontId="22" fillId="0" borderId="3" xfId="0" applyNumberFormat="1" applyFont="1" applyBorder="1" applyAlignment="1">
      <alignment horizontal="center"/>
    </xf>
    <xf numFmtId="1" fontId="22" fillId="0" borderId="3" xfId="0" applyNumberFormat="1" applyFont="1" applyBorder="1" applyAlignment="1">
      <alignment horizontal="center" vertical="center"/>
    </xf>
    <xf numFmtId="166" fontId="22" fillId="0" borderId="3" xfId="0" applyNumberFormat="1" applyFont="1" applyFill="1" applyBorder="1" applyAlignment="1">
      <alignment horizontal="center" vertical="top" wrapText="1"/>
    </xf>
    <xf numFmtId="0" fontId="22" fillId="0" borderId="3" xfId="0" applyFont="1" applyBorder="1" applyAlignment="1">
      <alignment horizontal="center" vertical="center" wrapText="1"/>
    </xf>
    <xf numFmtId="10" fontId="22" fillId="0" borderId="3" xfId="0" applyNumberFormat="1" applyFont="1" applyBorder="1" applyAlignment="1">
      <alignment horizontal="center" vertical="top"/>
    </xf>
    <xf numFmtId="10" fontId="22" fillId="0" borderId="3" xfId="0" applyNumberFormat="1" applyFont="1" applyBorder="1" applyAlignment="1">
      <alignment horizontal="center" vertical="center"/>
    </xf>
    <xf numFmtId="10" fontId="22" fillId="0" borderId="3" xfId="0" applyNumberFormat="1" applyFont="1" applyBorder="1" applyAlignment="1">
      <alignment horizontal="center" vertical="top" wrapText="1"/>
    </xf>
    <xf numFmtId="0" fontId="6" fillId="0" borderId="0" xfId="1" applyFont="1" applyFill="1" applyAlignment="1">
      <alignment horizontal="center" vertical="top" wrapText="1"/>
    </xf>
    <xf numFmtId="0" fontId="5" fillId="0" borderId="0" xfId="1" applyNumberFormat="1" applyAlignment="1">
      <alignment horizontal="center" wrapText="1"/>
    </xf>
    <xf numFmtId="0" fontId="21" fillId="0" borderId="3" xfId="0" applyFont="1" applyBorder="1" applyAlignment="1">
      <alignment horizontal="center"/>
    </xf>
    <xf numFmtId="0" fontId="5" fillId="0" borderId="0" xfId="1" applyFill="1" applyAlignment="1">
      <alignment horizontal="center" wrapText="1"/>
    </xf>
    <xf numFmtId="2" fontId="21" fillId="0" borderId="3" xfId="0" applyNumberFormat="1" applyFont="1" applyBorder="1" applyAlignment="1">
      <alignment horizontal="center"/>
    </xf>
    <xf numFmtId="2" fontId="22" fillId="0" borderId="3" xfId="0" applyNumberFormat="1" applyFont="1" applyBorder="1" applyAlignment="1">
      <alignment horizontal="center" vertical="top"/>
    </xf>
    <xf numFmtId="2" fontId="22" fillId="0" borderId="3" xfId="0" applyNumberFormat="1" applyFont="1" applyBorder="1" applyAlignment="1">
      <alignment horizontal="center"/>
    </xf>
    <xf numFmtId="2" fontId="22" fillId="0" borderId="3" xfId="0" applyNumberFormat="1" applyFont="1" applyBorder="1" applyAlignment="1">
      <alignment horizontal="center" vertical="center"/>
    </xf>
    <xf numFmtId="2" fontId="22" fillId="0" borderId="3" xfId="0" applyNumberFormat="1" applyFont="1" applyFill="1" applyBorder="1" applyAlignment="1">
      <alignment horizontal="center" vertical="top"/>
    </xf>
    <xf numFmtId="10" fontId="21" fillId="0" borderId="3" xfId="0" applyNumberFormat="1" applyFont="1" applyBorder="1" applyAlignment="1">
      <alignment horizontal="center"/>
    </xf>
    <xf numFmtId="0" fontId="26" fillId="3" borderId="55" xfId="0" applyFont="1" applyFill="1" applyBorder="1" applyAlignment="1">
      <alignment horizontal="center" vertical="top" wrapText="1"/>
    </xf>
    <xf numFmtId="0" fontId="27" fillId="3" borderId="55" xfId="0" applyFont="1" applyFill="1" applyBorder="1" applyAlignment="1">
      <alignment horizontal="center" vertical="top" wrapText="1"/>
    </xf>
    <xf numFmtId="2" fontId="22" fillId="0" borderId="3" xfId="0" applyNumberFormat="1" applyFont="1" applyBorder="1" applyAlignment="1">
      <alignment horizontal="center" vertical="top" wrapText="1"/>
    </xf>
    <xf numFmtId="1" fontId="22" fillId="0" borderId="3" xfId="0" applyNumberFormat="1" applyFont="1" applyBorder="1" applyAlignment="1">
      <alignment horizontal="center" vertical="top" wrapText="1"/>
    </xf>
    <xf numFmtId="2" fontId="22" fillId="0" borderId="3" xfId="0" applyNumberFormat="1" applyFont="1" applyFill="1" applyBorder="1" applyAlignment="1">
      <alignment horizontal="center" vertical="top" wrapText="1"/>
    </xf>
    <xf numFmtId="0" fontId="9" fillId="3" borderId="57" xfId="0" applyFont="1" applyFill="1" applyBorder="1" applyAlignment="1">
      <alignment horizontal="center" vertical="top" wrapText="1"/>
    </xf>
    <xf numFmtId="0" fontId="9" fillId="3" borderId="14" xfId="0" applyFont="1" applyFill="1" applyBorder="1" applyAlignment="1">
      <alignment horizontal="center" vertical="top" wrapText="1"/>
    </xf>
    <xf numFmtId="0" fontId="23" fillId="0" borderId="0" xfId="0" applyFont="1" applyAlignment="1">
      <alignment horizontal="center"/>
    </xf>
    <xf numFmtId="0" fontId="12" fillId="3" borderId="4" xfId="0" applyFont="1" applyFill="1" applyBorder="1" applyAlignment="1">
      <alignment horizontal="center"/>
    </xf>
    <xf numFmtId="0" fontId="12" fillId="3" borderId="15" xfId="0" applyFont="1" applyFill="1" applyBorder="1" applyAlignment="1">
      <alignment horizontal="center"/>
    </xf>
    <xf numFmtId="0" fontId="23" fillId="0" borderId="0" xfId="0" applyFont="1" applyAlignment="1">
      <alignment horizontal="center"/>
    </xf>
    <xf numFmtId="0" fontId="12" fillId="3" borderId="51" xfId="0" applyFont="1" applyFill="1" applyBorder="1" applyAlignment="1">
      <alignment horizontal="center"/>
    </xf>
    <xf numFmtId="0" fontId="31" fillId="3" borderId="52" xfId="0" applyFont="1" applyFill="1" applyBorder="1" applyAlignment="1">
      <alignment horizontal="center"/>
    </xf>
    <xf numFmtId="0" fontId="12" fillId="3" borderId="52" xfId="0" applyFont="1" applyFill="1" applyBorder="1" applyAlignment="1">
      <alignment horizontal="center"/>
    </xf>
    <xf numFmtId="0" fontId="12" fillId="6" borderId="52" xfId="0" applyFont="1" applyFill="1" applyBorder="1" applyAlignment="1">
      <alignment horizontal="center"/>
    </xf>
    <xf numFmtId="0" fontId="11" fillId="0" borderId="0" xfId="0" applyFont="1" applyFill="1"/>
    <xf numFmtId="0" fontId="22" fillId="0" borderId="3" xfId="0" applyFont="1" applyFill="1" applyBorder="1" applyAlignment="1">
      <alignment horizontal="left"/>
    </xf>
    <xf numFmtId="0" fontId="22" fillId="0" borderId="3" xfId="0" applyFont="1" applyFill="1" applyBorder="1" applyAlignment="1">
      <alignment horizontal="left" vertical="center"/>
    </xf>
    <xf numFmtId="0" fontId="22" fillId="0" borderId="3" xfId="0" applyFont="1" applyFill="1" applyBorder="1" applyAlignment="1">
      <alignment vertical="top"/>
    </xf>
    <xf numFmtId="0" fontId="12" fillId="3" borderId="59" xfId="0" applyFont="1" applyFill="1" applyBorder="1" applyAlignment="1"/>
    <xf numFmtId="0" fontId="12" fillId="3" borderId="59" xfId="0" applyFont="1" applyFill="1" applyBorder="1" applyAlignment="1">
      <alignment horizontal="center"/>
    </xf>
    <xf numFmtId="0" fontId="12" fillId="6" borderId="60" xfId="0" applyFont="1" applyFill="1" applyBorder="1" applyAlignment="1">
      <alignment horizontal="center"/>
    </xf>
    <xf numFmtId="9" fontId="14" fillId="0" borderId="3" xfId="0" applyNumberFormat="1" applyFont="1" applyFill="1" applyBorder="1" applyAlignment="1" applyProtection="1">
      <alignment horizontal="center"/>
      <protection locked="0"/>
    </xf>
    <xf numFmtId="0" fontId="12" fillId="3" borderId="60" xfId="0" applyFont="1" applyFill="1" applyBorder="1" applyAlignment="1">
      <alignment horizontal="center"/>
    </xf>
    <xf numFmtId="0" fontId="15" fillId="7" borderId="3" xfId="0" applyNumberFormat="1" applyFont="1" applyFill="1" applyBorder="1" applyAlignment="1">
      <alignment horizontal="center"/>
    </xf>
    <xf numFmtId="169" fontId="14" fillId="2" borderId="5" xfId="0" applyNumberFormat="1" applyFont="1" applyFill="1" applyBorder="1" applyAlignment="1">
      <alignment horizontal="center"/>
    </xf>
    <xf numFmtId="0" fontId="11" fillId="0" borderId="0" xfId="0" applyFont="1" applyFill="1" applyBorder="1" applyAlignment="1">
      <alignment horizontal="center"/>
    </xf>
    <xf numFmtId="0" fontId="35" fillId="19" borderId="0" xfId="0" applyFont="1" applyFill="1"/>
    <xf numFmtId="0" fontId="35" fillId="19" borderId="0" xfId="0" applyFont="1" applyFill="1" applyAlignment="1">
      <alignment horizontal="left"/>
    </xf>
    <xf numFmtId="0" fontId="35" fillId="19" borderId="0" xfId="0" applyFont="1" applyFill="1" applyAlignment="1">
      <alignment horizontal="center"/>
    </xf>
    <xf numFmtId="0" fontId="9" fillId="3" borderId="61" xfId="1" applyFont="1" applyFill="1" applyBorder="1" applyAlignment="1">
      <alignment horizontal="center" vertical="top" wrapText="1"/>
    </xf>
    <xf numFmtId="0" fontId="9" fillId="8" borderId="61" xfId="1" applyFont="1" applyFill="1" applyBorder="1" applyAlignment="1">
      <alignment horizontal="center" vertical="top" wrapText="1"/>
    </xf>
    <xf numFmtId="0" fontId="9" fillId="3" borderId="61" xfId="0" applyFont="1" applyFill="1" applyBorder="1" applyAlignment="1">
      <alignment horizontal="center" vertical="top" wrapText="1"/>
    </xf>
    <xf numFmtId="0" fontId="9" fillId="3" borderId="62" xfId="0" applyFont="1" applyFill="1" applyBorder="1" applyAlignment="1">
      <alignment horizontal="center" vertical="top" wrapText="1"/>
    </xf>
    <xf numFmtId="0" fontId="34" fillId="18" borderId="62" xfId="0" applyFont="1" applyFill="1" applyBorder="1" applyAlignment="1">
      <alignment horizontal="center" vertical="top" wrapText="1"/>
    </xf>
    <xf numFmtId="0" fontId="34" fillId="17" borderId="62" xfId="0" applyFont="1" applyFill="1" applyBorder="1" applyAlignment="1">
      <alignment horizontal="center" vertical="top" wrapText="1"/>
    </xf>
    <xf numFmtId="0" fontId="21" fillId="0" borderId="3" xfId="0" applyFont="1" applyFill="1" applyBorder="1" applyAlignment="1">
      <alignment horizontal="left" vertical="top" wrapText="1"/>
    </xf>
    <xf numFmtId="0" fontId="14" fillId="0" borderId="3" xfId="0" applyFont="1" applyFill="1" applyBorder="1" applyAlignment="1" applyProtection="1">
      <alignment horizontal="center"/>
      <protection locked="0"/>
    </xf>
    <xf numFmtId="1" fontId="14" fillId="0" borderId="3" xfId="0" applyNumberFormat="1" applyFont="1" applyFill="1" applyBorder="1" applyAlignment="1" applyProtection="1">
      <alignment horizontal="center"/>
      <protection locked="0"/>
    </xf>
    <xf numFmtId="169" fontId="14" fillId="0" borderId="3" xfId="0" applyNumberFormat="1" applyFont="1" applyFill="1" applyBorder="1" applyAlignment="1" applyProtection="1">
      <alignment horizontal="center"/>
      <protection locked="0"/>
    </xf>
    <xf numFmtId="0" fontId="14" fillId="0" borderId="3" xfId="0" applyNumberFormat="1" applyFont="1" applyFill="1" applyBorder="1" applyAlignment="1" applyProtection="1">
      <alignment horizontal="center"/>
      <protection locked="0"/>
    </xf>
    <xf numFmtId="0" fontId="22" fillId="0" borderId="3" xfId="0" applyFont="1" applyBorder="1" applyAlignment="1">
      <alignment horizontal="center" vertical="center"/>
    </xf>
    <xf numFmtId="10" fontId="21" fillId="0" borderId="3" xfId="0" applyNumberFormat="1" applyFont="1" applyFill="1" applyBorder="1" applyAlignment="1">
      <alignment horizontal="center" vertical="top" wrapText="1"/>
    </xf>
    <xf numFmtId="167" fontId="22" fillId="0" borderId="3" xfId="0" applyNumberFormat="1" applyFont="1" applyFill="1" applyBorder="1" applyAlignment="1">
      <alignment horizontal="center" vertical="top" wrapText="1"/>
    </xf>
    <xf numFmtId="10" fontId="22" fillId="0" borderId="3" xfId="0" applyNumberFormat="1" applyFont="1" applyFill="1" applyBorder="1" applyAlignment="1">
      <alignment horizontal="center" vertical="top" wrapText="1"/>
    </xf>
    <xf numFmtId="0" fontId="25" fillId="0" borderId="3" xfId="0" applyFont="1" applyBorder="1" applyAlignment="1">
      <alignment horizontal="center" vertical="center"/>
    </xf>
    <xf numFmtId="0" fontId="25" fillId="0" borderId="3" xfId="0" applyFont="1" applyBorder="1" applyAlignment="1">
      <alignment horizontal="center"/>
    </xf>
    <xf numFmtId="0" fontId="24" fillId="0" borderId="3" xfId="0" applyFont="1" applyBorder="1" applyAlignment="1">
      <alignment horizontal="center"/>
    </xf>
    <xf numFmtId="0" fontId="14" fillId="2" borderId="5" xfId="0" applyFont="1" applyFill="1" applyBorder="1" applyAlignment="1">
      <alignment horizontal="left"/>
    </xf>
    <xf numFmtId="0" fontId="14" fillId="2" borderId="5" xfId="0" applyFont="1" applyFill="1" applyBorder="1" applyAlignment="1">
      <alignment horizontal="center"/>
    </xf>
    <xf numFmtId="0" fontId="29" fillId="0" borderId="3" xfId="0" applyFont="1" applyBorder="1" applyAlignment="1">
      <alignment horizontal="center"/>
    </xf>
    <xf numFmtId="0" fontId="12" fillId="3" borderId="4" xfId="0" applyFont="1" applyFill="1" applyBorder="1" applyAlignment="1">
      <alignment horizontal="center"/>
    </xf>
    <xf numFmtId="0" fontId="14" fillId="2" borderId="3" xfId="0" applyFont="1" applyFill="1" applyBorder="1" applyAlignment="1">
      <alignment horizontal="left"/>
    </xf>
    <xf numFmtId="0" fontId="14" fillId="2" borderId="3" xfId="0" applyFont="1" applyFill="1" applyBorder="1" applyAlignment="1">
      <alignment horizontal="center"/>
    </xf>
    <xf numFmtId="0" fontId="12" fillId="3" borderId="51" xfId="0" applyFont="1" applyFill="1" applyBorder="1" applyAlignment="1">
      <alignment horizontal="center"/>
    </xf>
    <xf numFmtId="9" fontId="0" fillId="0" borderId="0" xfId="0" applyNumberFormat="1" applyAlignment="1">
      <alignment horizontal="center"/>
    </xf>
    <xf numFmtId="0" fontId="12" fillId="3" borderId="64" xfId="0" applyFont="1" applyFill="1" applyBorder="1" applyAlignment="1">
      <alignment horizontal="center"/>
    </xf>
    <xf numFmtId="0" fontId="15" fillId="11" borderId="5" xfId="0" applyFont="1" applyFill="1" applyBorder="1" applyAlignment="1" applyProtection="1">
      <alignment horizontal="center" wrapText="1"/>
    </xf>
    <xf numFmtId="0" fontId="23" fillId="0" borderId="0" xfId="0" applyFont="1" applyAlignment="1">
      <alignment horizontal="center"/>
    </xf>
    <xf numFmtId="0" fontId="23" fillId="0" borderId="0" xfId="0" applyFont="1" applyAlignment="1">
      <alignment horizontal="center"/>
    </xf>
    <xf numFmtId="0" fontId="14" fillId="2" borderId="1" xfId="0" applyFont="1" applyFill="1" applyBorder="1" applyAlignment="1">
      <alignment horizontal="center"/>
    </xf>
    <xf numFmtId="0" fontId="21" fillId="0" borderId="3" xfId="0" applyFont="1" applyFill="1" applyBorder="1" applyAlignment="1">
      <alignment horizontal="center" vertical="top" wrapText="1"/>
    </xf>
    <xf numFmtId="0" fontId="36" fillId="0" borderId="0" xfId="0" applyFont="1"/>
    <xf numFmtId="9" fontId="14" fillId="2" borderId="5" xfId="0" applyNumberFormat="1" applyFont="1" applyFill="1" applyBorder="1" applyAlignment="1">
      <alignment horizontal="center"/>
    </xf>
    <xf numFmtId="0" fontId="23" fillId="0" borderId="0" xfId="0" applyFont="1" applyAlignment="1">
      <alignment horizontal="center"/>
    </xf>
    <xf numFmtId="0" fontId="0" fillId="0" borderId="0" xfId="0" applyAlignment="1">
      <alignment horizontal="left" vertical="center"/>
    </xf>
    <xf numFmtId="0" fontId="0" fillId="0" borderId="0" xfId="0" applyBorder="1" applyAlignment="1"/>
    <xf numFmtId="0" fontId="9" fillId="3" borderId="5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34" fillId="18" borderId="62" xfId="0" applyFont="1" applyFill="1" applyBorder="1" applyAlignment="1">
      <alignment horizontal="center" vertical="center" wrapText="1"/>
    </xf>
    <xf numFmtId="0" fontId="34" fillId="17" borderId="62" xfId="0" applyFont="1" applyFill="1" applyBorder="1" applyAlignment="1">
      <alignment horizontal="center" vertical="center" wrapText="1"/>
    </xf>
    <xf numFmtId="0" fontId="9" fillId="3" borderId="57" xfId="1" applyFont="1" applyFill="1" applyBorder="1" applyAlignment="1">
      <alignment horizontal="left" vertical="center"/>
    </xf>
    <xf numFmtId="0" fontId="9" fillId="3" borderId="57" xfId="1" applyFont="1" applyFill="1" applyBorder="1" applyAlignment="1">
      <alignment horizontal="center" vertical="center" wrapText="1"/>
    </xf>
    <xf numFmtId="0" fontId="9" fillId="8" borderId="57" xfId="1"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7" fillId="3" borderId="65" xfId="0" applyFont="1" applyFill="1" applyBorder="1" applyAlignment="1">
      <alignment horizontal="center" vertical="center" wrapText="1"/>
    </xf>
    <xf numFmtId="0" fontId="5" fillId="0" borderId="0" xfId="1" applyBorder="1">
      <alignment wrapText="1"/>
    </xf>
    <xf numFmtId="0" fontId="9" fillId="0" borderId="3" xfId="1" applyFont="1" applyFill="1" applyBorder="1" applyAlignment="1">
      <alignment horizontal="center" vertical="top" wrapText="1"/>
    </xf>
    <xf numFmtId="0" fontId="0" fillId="0" borderId="0" xfId="0" applyBorder="1" applyAlignment="1">
      <alignment horizontal="center"/>
    </xf>
    <xf numFmtId="1" fontId="14" fillId="2" borderId="5" xfId="0" applyNumberFormat="1" applyFont="1" applyFill="1" applyBorder="1" applyAlignment="1">
      <alignment horizontal="center"/>
    </xf>
    <xf numFmtId="0" fontId="15" fillId="5" borderId="3" xfId="0" applyFont="1" applyFill="1" applyBorder="1" applyAlignment="1">
      <alignment horizontal="center"/>
    </xf>
    <xf numFmtId="0" fontId="15" fillId="5" borderId="3" xfId="0" applyNumberFormat="1" applyFont="1" applyFill="1" applyBorder="1" applyAlignment="1">
      <alignment horizontal="center"/>
    </xf>
    <xf numFmtId="2" fontId="14" fillId="2" borderId="42" xfId="0" applyNumberFormat="1" applyFont="1" applyFill="1" applyBorder="1" applyAlignment="1">
      <alignment horizontal="center"/>
    </xf>
    <xf numFmtId="0" fontId="12" fillId="6" borderId="3" xfId="0" applyFont="1" applyFill="1" applyBorder="1" applyAlignment="1">
      <alignment horizontal="center"/>
    </xf>
    <xf numFmtId="9" fontId="14" fillId="2" borderId="3" xfId="0" applyNumberFormat="1" applyFont="1" applyFill="1" applyBorder="1" applyAlignment="1">
      <alignment horizontal="center"/>
    </xf>
    <xf numFmtId="0" fontId="12" fillId="6" borderId="66" xfId="0" applyFont="1" applyFill="1" applyBorder="1" applyAlignment="1">
      <alignment horizontal="center"/>
    </xf>
    <xf numFmtId="0" fontId="15" fillId="10" borderId="5" xfId="0" applyNumberFormat="1" applyFont="1" applyFill="1" applyBorder="1" applyAlignment="1">
      <alignment horizontal="center"/>
    </xf>
    <xf numFmtId="0" fontId="22" fillId="0" borderId="0" xfId="0" applyFont="1" applyFill="1" applyBorder="1" applyAlignment="1">
      <alignment horizontal="left" vertical="top"/>
    </xf>
    <xf numFmtId="0" fontId="14" fillId="0" borderId="0" xfId="0" applyFont="1" applyFill="1" applyBorder="1" applyAlignment="1" applyProtection="1">
      <alignment horizontal="center"/>
      <protection locked="0"/>
    </xf>
    <xf numFmtId="9" fontId="14" fillId="0" borderId="0"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center"/>
      <protection locked="0"/>
    </xf>
    <xf numFmtId="169" fontId="14" fillId="0" borderId="0" xfId="0" applyNumberFormat="1" applyFont="1" applyFill="1" applyBorder="1" applyAlignment="1" applyProtection="1">
      <alignment horizontal="center"/>
      <protection locked="0"/>
    </xf>
    <xf numFmtId="0" fontId="14" fillId="0" borderId="0" xfId="0" applyNumberFormat="1" applyFont="1" applyFill="1" applyBorder="1" applyAlignment="1" applyProtection="1">
      <alignment horizontal="center"/>
      <protection locked="0"/>
    </xf>
    <xf numFmtId="0" fontId="12" fillId="3" borderId="4" xfId="0" applyFont="1" applyFill="1" applyBorder="1" applyAlignment="1">
      <alignment horizontal="left"/>
    </xf>
    <xf numFmtId="0" fontId="12" fillId="3" borderId="40" xfId="0" applyFont="1" applyFill="1" applyBorder="1" applyAlignment="1">
      <alignment horizontal="left"/>
    </xf>
    <xf numFmtId="0" fontId="11"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2" fillId="3" borderId="52" xfId="0" applyFont="1" applyFill="1" applyBorder="1" applyAlignment="1">
      <alignment horizontal="left"/>
    </xf>
    <xf numFmtId="0" fontId="12" fillId="3" borderId="60" xfId="0" applyFont="1" applyFill="1" applyBorder="1" applyAlignment="1">
      <alignment horizontal="left"/>
    </xf>
    <xf numFmtId="0" fontId="23" fillId="0" borderId="0" xfId="0" applyFont="1" applyAlignment="1"/>
    <xf numFmtId="0" fontId="23" fillId="0" borderId="3" xfId="0" applyFont="1" applyBorder="1" applyAlignment="1">
      <alignment horizontal="center"/>
    </xf>
    <xf numFmtId="0" fontId="23" fillId="0" borderId="0" xfId="0" applyFont="1" applyAlignment="1">
      <alignment horizontal="center"/>
    </xf>
    <xf numFmtId="0" fontId="29" fillId="0" borderId="0" xfId="0" applyFont="1" applyBorder="1" applyAlignment="1"/>
    <xf numFmtId="0" fontId="4" fillId="0" borderId="3" xfId="0" applyFont="1" applyBorder="1" applyAlignment="1">
      <alignment wrapText="1"/>
    </xf>
    <xf numFmtId="0" fontId="4" fillId="22" borderId="3" xfId="0" applyFont="1" applyFill="1" applyBorder="1" applyAlignment="1">
      <alignment wrapText="1"/>
    </xf>
    <xf numFmtId="0" fontId="4" fillId="0" borderId="18" xfId="0" applyFont="1" applyBorder="1" applyAlignment="1">
      <alignment wrapText="1"/>
    </xf>
    <xf numFmtId="0" fontId="4" fillId="22" borderId="18" xfId="0" applyFont="1" applyFill="1" applyBorder="1" applyAlignment="1">
      <alignment wrapText="1"/>
    </xf>
    <xf numFmtId="0" fontId="4" fillId="0" borderId="5" xfId="0" applyFont="1" applyBorder="1" applyAlignment="1">
      <alignment wrapText="1"/>
    </xf>
    <xf numFmtId="0" fontId="0" fillId="22" borderId="5" xfId="0" applyFill="1" applyBorder="1" applyAlignment="1">
      <alignment wrapText="1"/>
    </xf>
    <xf numFmtId="0" fontId="0" fillId="0" borderId="5" xfId="0" applyBorder="1" applyAlignment="1">
      <alignment wrapText="1"/>
    </xf>
    <xf numFmtId="0" fontId="38" fillId="0" borderId="3" xfId="0" applyFont="1" applyBorder="1" applyAlignment="1">
      <alignment wrapText="1"/>
    </xf>
    <xf numFmtId="0" fontId="0" fillId="0" borderId="0" xfId="0" applyAlignment="1">
      <alignment wrapText="1"/>
    </xf>
    <xf numFmtId="0" fontId="40" fillId="0" borderId="3" xfId="0" applyFont="1" applyBorder="1" applyAlignment="1">
      <alignment wrapText="1"/>
    </xf>
    <xf numFmtId="0" fontId="4" fillId="0" borderId="3" xfId="0" applyFont="1" applyBorder="1" applyAlignment="1">
      <alignment horizontal="center" wrapText="1"/>
    </xf>
    <xf numFmtId="0" fontId="4" fillId="0" borderId="18" xfId="0" applyFont="1" applyBorder="1" applyAlignment="1">
      <alignment horizontal="center" wrapText="1"/>
    </xf>
    <xf numFmtId="0" fontId="4" fillId="0" borderId="5" xfId="0" applyFont="1" applyBorder="1" applyAlignment="1">
      <alignment horizontal="center" wrapText="1"/>
    </xf>
    <xf numFmtId="0" fontId="39" fillId="0" borderId="0" xfId="0" applyFont="1" applyAlignment="1">
      <alignment horizontal="center" wrapText="1"/>
    </xf>
    <xf numFmtId="0" fontId="40" fillId="0" borderId="3" xfId="0" applyFont="1" applyBorder="1" applyAlignment="1">
      <alignment horizontal="center" wrapText="1"/>
    </xf>
    <xf numFmtId="0" fontId="37" fillId="20" borderId="67" xfId="0" applyFont="1" applyFill="1" applyBorder="1" applyAlignment="1">
      <alignment horizontal="center" wrapText="1"/>
    </xf>
    <xf numFmtId="0" fontId="4" fillId="22" borderId="3" xfId="0" applyFont="1" applyFill="1" applyBorder="1" applyAlignment="1">
      <alignment horizontal="center" wrapText="1"/>
    </xf>
    <xf numFmtId="0" fontId="4" fillId="22" borderId="18" xfId="0" applyFont="1" applyFill="1" applyBorder="1" applyAlignment="1">
      <alignment horizontal="center" wrapText="1"/>
    </xf>
    <xf numFmtId="0" fontId="0" fillId="22" borderId="5" xfId="0" applyFill="1" applyBorder="1" applyAlignment="1">
      <alignment horizontal="center" wrapText="1"/>
    </xf>
    <xf numFmtId="0" fontId="0" fillId="0" borderId="5" xfId="0" applyBorder="1" applyAlignment="1">
      <alignment horizontal="center" wrapText="1"/>
    </xf>
    <xf numFmtId="0" fontId="4" fillId="0" borderId="3" xfId="0" quotePrefix="1" applyFont="1" applyBorder="1" applyAlignment="1">
      <alignment horizontal="center" wrapText="1"/>
    </xf>
    <xf numFmtId="0" fontId="1" fillId="0" borderId="3" xfId="0" applyFont="1" applyBorder="1" applyAlignment="1">
      <alignment horizontal="center" wrapText="1"/>
    </xf>
    <xf numFmtId="0" fontId="0" fillId="0" borderId="0" xfId="0" applyAlignment="1">
      <alignment horizontal="center" wrapText="1"/>
    </xf>
    <xf numFmtId="0" fontId="42" fillId="0" borderId="0" xfId="0" applyFont="1" applyBorder="1" applyAlignment="1"/>
    <xf numFmtId="0" fontId="42" fillId="0" borderId="0" xfId="0" applyFont="1" applyBorder="1" applyAlignment="1">
      <alignment horizontal="center" vertical="center" wrapText="1"/>
    </xf>
    <xf numFmtId="0" fontId="4" fillId="0" borderId="0" xfId="0" applyFont="1" applyAlignment="1">
      <alignment wrapText="1"/>
    </xf>
    <xf numFmtId="0" fontId="0" fillId="0" borderId="3" xfId="0" applyFont="1" applyBorder="1" applyAlignment="1">
      <alignment horizontal="center" wrapText="1"/>
    </xf>
    <xf numFmtId="0" fontId="42" fillId="0" borderId="3" xfId="0" applyFont="1" applyBorder="1" applyAlignment="1">
      <alignment horizontal="center" vertical="center" wrapText="1"/>
    </xf>
    <xf numFmtId="0" fontId="42" fillId="0" borderId="3" xfId="0" applyFont="1" applyBorder="1" applyAlignment="1">
      <alignment horizontal="center" wrapText="1"/>
    </xf>
    <xf numFmtId="0" fontId="41" fillId="0" borderId="0" xfId="4"/>
    <xf numFmtId="0" fontId="37" fillId="20" borderId="3" xfId="0" applyFont="1" applyFill="1" applyBorder="1" applyAlignment="1">
      <alignment wrapText="1"/>
    </xf>
    <xf numFmtId="0" fontId="46" fillId="0" borderId="18" xfId="0" applyFont="1" applyBorder="1" applyAlignment="1">
      <alignment wrapText="1"/>
    </xf>
    <xf numFmtId="0" fontId="0" fillId="0" borderId="62" xfId="0" applyBorder="1" applyAlignment="1">
      <alignment wrapText="1"/>
    </xf>
    <xf numFmtId="0" fontId="4" fillId="0" borderId="62" xfId="0" applyFont="1" applyBorder="1" applyAlignment="1">
      <alignment wrapText="1"/>
    </xf>
    <xf numFmtId="0" fontId="45" fillId="0" borderId="62" xfId="0" applyFont="1" applyBorder="1" applyAlignment="1">
      <alignment wrapText="1"/>
    </xf>
    <xf numFmtId="0" fontId="46" fillId="0" borderId="62" xfId="0" applyFont="1" applyBorder="1" applyAlignment="1">
      <alignment wrapText="1"/>
    </xf>
    <xf numFmtId="0" fontId="47" fillId="0" borderId="62" xfId="0" applyFont="1" applyBorder="1" applyAlignment="1">
      <alignment wrapText="1"/>
    </xf>
    <xf numFmtId="0" fontId="45" fillId="0" borderId="18" xfId="0" applyFont="1" applyBorder="1" applyAlignment="1">
      <alignment wrapText="1"/>
    </xf>
    <xf numFmtId="0" fontId="50" fillId="22" borderId="62" xfId="0" applyFont="1" applyFill="1" applyBorder="1" applyAlignment="1">
      <alignment wrapText="1"/>
    </xf>
    <xf numFmtId="0" fontId="45" fillId="0" borderId="5" xfId="0" applyFont="1" applyBorder="1" applyAlignment="1">
      <alignment wrapText="1"/>
    </xf>
    <xf numFmtId="0" fontId="46" fillId="22" borderId="18" xfId="0" applyFont="1" applyFill="1" applyBorder="1" applyAlignment="1">
      <alignment wrapText="1"/>
    </xf>
    <xf numFmtId="0" fontId="0" fillId="22" borderId="62" xfId="0" applyFill="1" applyBorder="1" applyAlignment="1">
      <alignment wrapText="1"/>
    </xf>
    <xf numFmtId="0" fontId="45" fillId="22" borderId="62" xfId="0" applyFont="1" applyFill="1" applyBorder="1" applyAlignment="1">
      <alignment wrapText="1"/>
    </xf>
    <xf numFmtId="0" fontId="47" fillId="22" borderId="62" xfId="0" applyFont="1" applyFill="1" applyBorder="1" applyAlignment="1">
      <alignment wrapText="1"/>
    </xf>
    <xf numFmtId="0" fontId="46" fillId="22" borderId="62" xfId="0" applyFont="1" applyFill="1" applyBorder="1" applyAlignment="1">
      <alignment wrapText="1"/>
    </xf>
    <xf numFmtId="0" fontId="45" fillId="22" borderId="5" xfId="0" applyFont="1" applyFill="1" applyBorder="1" applyAlignment="1">
      <alignment wrapText="1"/>
    </xf>
    <xf numFmtId="0" fontId="4" fillId="22" borderId="62" xfId="0" applyFont="1" applyFill="1" applyBorder="1" applyAlignment="1">
      <alignment wrapText="1"/>
    </xf>
    <xf numFmtId="0" fontId="45" fillId="0" borderId="3" xfId="0" applyFont="1" applyBorder="1" applyAlignment="1">
      <alignment wrapText="1"/>
    </xf>
    <xf numFmtId="0" fontId="45" fillId="22" borderId="18" xfId="0" applyFont="1" applyFill="1" applyBorder="1" applyAlignment="1">
      <alignment wrapText="1"/>
    </xf>
    <xf numFmtId="0" fontId="50" fillId="0" borderId="62" xfId="0" applyFont="1" applyBorder="1" applyAlignment="1">
      <alignment wrapText="1"/>
    </xf>
    <xf numFmtId="0" fontId="45" fillId="22" borderId="3" xfId="0" applyFont="1" applyFill="1" applyBorder="1" applyAlignment="1">
      <alignment wrapText="1"/>
    </xf>
    <xf numFmtId="0" fontId="39" fillId="0" borderId="62" xfId="0" applyFont="1" applyBorder="1" applyAlignment="1">
      <alignment wrapText="1"/>
    </xf>
    <xf numFmtId="0" fontId="51" fillId="0" borderId="62" xfId="0" applyFont="1" applyBorder="1" applyAlignment="1">
      <alignment wrapText="1"/>
    </xf>
    <xf numFmtId="0" fontId="52" fillId="0" borderId="18" xfId="0" applyFont="1" applyBorder="1" applyAlignment="1">
      <alignment wrapText="1"/>
    </xf>
    <xf numFmtId="0" fontId="38" fillId="0" borderId="18" xfId="0" applyFont="1" applyBorder="1" applyAlignment="1">
      <alignment wrapText="1"/>
    </xf>
    <xf numFmtId="0" fontId="46" fillId="0" borderId="5" xfId="0" applyFont="1" applyBorder="1" applyAlignment="1">
      <alignment wrapText="1"/>
    </xf>
    <xf numFmtId="0" fontId="40" fillId="0" borderId="18" xfId="0" applyFont="1" applyBorder="1" applyAlignment="1">
      <alignment wrapText="1"/>
    </xf>
    <xf numFmtId="0" fontId="37" fillId="20" borderId="3"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4" fillId="0" borderId="62" xfId="0" applyFont="1" applyBorder="1" applyAlignment="1">
      <alignment horizontal="center" vertical="center" wrapText="1"/>
    </xf>
    <xf numFmtId="0" fontId="5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14" fillId="5" borderId="5" xfId="0" applyFont="1" applyFill="1" applyBorder="1" applyAlignment="1">
      <alignment horizontal="center"/>
    </xf>
    <xf numFmtId="0" fontId="42" fillId="0" borderId="3" xfId="0" applyFont="1" applyBorder="1" applyAlignment="1">
      <alignment horizontal="center"/>
    </xf>
    <xf numFmtId="0" fontId="42" fillId="0" borderId="3" xfId="0" applyFont="1" applyBorder="1" applyAlignment="1">
      <alignment horizontal="center" vertical="center"/>
    </xf>
    <xf numFmtId="0" fontId="12" fillId="3" borderId="3" xfId="0" applyFont="1" applyFill="1" applyBorder="1" applyAlignment="1">
      <alignment horizontal="left"/>
    </xf>
    <xf numFmtId="0" fontId="12" fillId="3" borderId="3" xfId="0" applyFont="1" applyFill="1" applyBorder="1" applyAlignment="1">
      <alignment horizontal="center"/>
    </xf>
    <xf numFmtId="0" fontId="31" fillId="3" borderId="3" xfId="0" applyFont="1" applyFill="1" applyBorder="1" applyAlignment="1">
      <alignment horizontal="center"/>
    </xf>
    <xf numFmtId="0" fontId="51" fillId="0" borderId="3" xfId="0" applyFont="1" applyBorder="1" applyAlignment="1">
      <alignment horizontal="center" wrapText="1"/>
    </xf>
    <xf numFmtId="0" fontId="9" fillId="3" borderId="0" xfId="1" applyFont="1" applyFill="1" applyBorder="1" applyAlignment="1">
      <alignment horizontal="center" vertical="center" wrapText="1"/>
    </xf>
    <xf numFmtId="0" fontId="30" fillId="0" borderId="3" xfId="0" applyFont="1" applyBorder="1" applyAlignment="1">
      <alignment horizontal="center" wrapText="1"/>
    </xf>
    <xf numFmtId="0" fontId="32" fillId="0" borderId="3" xfId="0" applyFont="1" applyBorder="1" applyAlignment="1">
      <alignment horizontal="center" wrapText="1"/>
    </xf>
    <xf numFmtId="0" fontId="4" fillId="0" borderId="0" xfId="0" applyFont="1" applyAlignment="1">
      <alignment horizontal="left" vertical="top"/>
    </xf>
    <xf numFmtId="0" fontId="54" fillId="0" borderId="0" xfId="0" applyFont="1" applyAlignment="1">
      <alignment horizontal="left" vertical="top"/>
    </xf>
    <xf numFmtId="0" fontId="14" fillId="2" borderId="3" xfId="0" applyNumberFormat="1" applyFont="1" applyFill="1" applyBorder="1" applyAlignment="1">
      <alignment horizontal="center"/>
    </xf>
    <xf numFmtId="0" fontId="43" fillId="0" borderId="3" xfId="0" applyFont="1" applyFill="1" applyBorder="1" applyAlignment="1">
      <alignment horizontal="center" wrapText="1"/>
    </xf>
    <xf numFmtId="0" fontId="41" fillId="0" borderId="0" xfId="4" applyAlignment="1">
      <alignment vertical="top"/>
    </xf>
    <xf numFmtId="9" fontId="43" fillId="0" borderId="3" xfId="0" applyNumberFormat="1" applyFont="1" applyBorder="1" applyAlignment="1">
      <alignment horizontal="center"/>
    </xf>
    <xf numFmtId="0" fontId="0" fillId="0" borderId="3" xfId="0" applyFont="1" applyBorder="1" applyAlignment="1">
      <alignment horizontal="center" vertical="center"/>
    </xf>
    <xf numFmtId="0" fontId="55" fillId="0" borderId="3" xfId="0" applyFont="1" applyBorder="1" applyAlignment="1">
      <alignment horizontal="center" vertical="center"/>
    </xf>
    <xf numFmtId="0" fontId="56" fillId="0" borderId="3" xfId="0" applyFont="1" applyBorder="1" applyAlignment="1">
      <alignment horizontal="center"/>
    </xf>
    <xf numFmtId="0" fontId="42" fillId="0" borderId="0" xfId="0" applyFont="1" applyBorder="1" applyAlignment="1">
      <alignment horizontal="center" vertical="center"/>
    </xf>
    <xf numFmtId="0" fontId="0" fillId="0" borderId="0" xfId="0" applyFont="1" applyBorder="1" applyAlignment="1">
      <alignment horizontal="center" wrapText="1"/>
    </xf>
    <xf numFmtId="170" fontId="12" fillId="3" borderId="40" xfId="0" applyNumberFormat="1" applyFont="1" applyFill="1" applyBorder="1" applyAlignment="1">
      <alignment horizontal="center"/>
    </xf>
    <xf numFmtId="170" fontId="12" fillId="3" borderId="64" xfId="0" applyNumberFormat="1" applyFont="1" applyFill="1" applyBorder="1" applyAlignment="1">
      <alignment horizontal="center"/>
    </xf>
    <xf numFmtId="0" fontId="41" fillId="0" borderId="0" xfId="4" applyAlignment="1">
      <alignment horizontal="left" vertical="top"/>
    </xf>
    <xf numFmtId="1" fontId="57" fillId="23" borderId="0" xfId="0" applyNumberFormat="1" applyFont="1" applyFill="1" applyBorder="1" applyAlignment="1">
      <alignment horizontal="center"/>
    </xf>
    <xf numFmtId="0" fontId="12" fillId="3" borderId="40" xfId="0" applyFont="1" applyFill="1" applyBorder="1" applyAlignment="1">
      <alignment horizontal="center" wrapText="1"/>
    </xf>
    <xf numFmtId="0" fontId="12" fillId="3" borderId="64" xfId="0" applyFont="1" applyFill="1" applyBorder="1" applyAlignment="1">
      <alignment horizontal="center" wrapText="1"/>
    </xf>
    <xf numFmtId="0" fontId="15" fillId="24" borderId="5" xfId="0" applyNumberFormat="1" applyFont="1" applyFill="1" applyBorder="1" applyAlignment="1">
      <alignment horizontal="center"/>
    </xf>
    <xf numFmtId="1" fontId="15" fillId="24" borderId="5" xfId="0" applyNumberFormat="1" applyFont="1" applyFill="1" applyBorder="1" applyAlignment="1">
      <alignment horizontal="center"/>
    </xf>
    <xf numFmtId="0" fontId="15" fillId="15" borderId="5" xfId="0" applyNumberFormat="1" applyFont="1" applyFill="1" applyBorder="1" applyAlignment="1">
      <alignment horizontal="center"/>
    </xf>
    <xf numFmtId="2" fontId="15" fillId="25" borderId="5" xfId="0" applyNumberFormat="1" applyFont="1" applyFill="1" applyBorder="1" applyAlignment="1">
      <alignment horizontal="center"/>
    </xf>
    <xf numFmtId="0" fontId="15" fillId="25" borderId="5" xfId="0" applyNumberFormat="1" applyFont="1" applyFill="1" applyBorder="1" applyAlignment="1">
      <alignment horizontal="center"/>
    </xf>
    <xf numFmtId="2" fontId="15" fillId="13" borderId="5" xfId="0" applyNumberFormat="1" applyFont="1" applyFill="1" applyBorder="1" applyAlignment="1">
      <alignment horizontal="center"/>
    </xf>
    <xf numFmtId="0" fontId="41" fillId="0" borderId="0" xfId="4" applyProtection="1">
      <protection locked="0"/>
    </xf>
    <xf numFmtId="0" fontId="41" fillId="0" borderId="0" xfId="4" applyAlignment="1" applyProtection="1">
      <alignment vertical="top"/>
      <protection locked="0"/>
    </xf>
    <xf numFmtId="0" fontId="12" fillId="3" borderId="15" xfId="0" applyFont="1" applyFill="1" applyBorder="1" applyAlignment="1">
      <alignment vertical="center"/>
    </xf>
    <xf numFmtId="0" fontId="12" fillId="3" borderId="64" xfId="0" applyFont="1" applyFill="1" applyBorder="1" applyAlignment="1">
      <alignment horizontal="center" vertical="center"/>
    </xf>
    <xf numFmtId="0" fontId="12" fillId="3" borderId="15" xfId="0" applyFont="1" applyFill="1" applyBorder="1" applyAlignment="1">
      <alignment horizontal="center" vertical="center"/>
    </xf>
    <xf numFmtId="0" fontId="15" fillId="11" borderId="4"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6" borderId="41" xfId="0" applyFont="1" applyFill="1" applyBorder="1" applyAlignment="1">
      <alignment horizontal="center" vertical="center" wrapText="1"/>
    </xf>
    <xf numFmtId="0" fontId="15" fillId="10" borderId="64"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40"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5" fillId="24" borderId="71" xfId="0" applyFont="1" applyFill="1" applyBorder="1" applyAlignment="1">
      <alignment horizontal="center" vertical="center" wrapText="1"/>
    </xf>
    <xf numFmtId="0" fontId="15" fillId="25" borderId="58"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4" fillId="22" borderId="5" xfId="0" applyFont="1" applyFill="1" applyBorder="1" applyAlignment="1">
      <alignment wrapText="1"/>
    </xf>
    <xf numFmtId="0" fontId="4" fillId="22" borderId="5" xfId="0" applyFont="1" applyFill="1" applyBorder="1" applyAlignment="1">
      <alignment horizontal="center" wrapText="1"/>
    </xf>
    <xf numFmtId="0" fontId="41" fillId="0" borderId="3" xfId="4" applyBorder="1" applyAlignment="1" applyProtection="1">
      <alignment horizontal="center" wrapText="1"/>
      <protection locked="0"/>
    </xf>
    <xf numFmtId="0" fontId="41" fillId="0" borderId="18" xfId="4" applyBorder="1" applyAlignment="1" applyProtection="1">
      <alignment horizontal="center" wrapText="1"/>
      <protection locked="0"/>
    </xf>
    <xf numFmtId="0" fontId="41" fillId="0" borderId="18" xfId="4" applyBorder="1" applyAlignment="1" applyProtection="1">
      <alignment horizontal="center" vertical="center" wrapText="1"/>
      <protection locked="0"/>
    </xf>
    <xf numFmtId="0" fontId="41" fillId="0" borderId="3" xfId="4" applyBorder="1" applyAlignment="1" applyProtection="1">
      <alignment horizontal="center" vertical="center" wrapText="1"/>
      <protection locked="0"/>
    </xf>
    <xf numFmtId="0" fontId="41" fillId="0" borderId="0" xfId="4" applyProtection="1"/>
    <xf numFmtId="0" fontId="0" fillId="0" borderId="0" xfId="0" applyProtection="1"/>
    <xf numFmtId="0" fontId="36" fillId="0" borderId="0" xfId="0" quotePrefix="1" applyFont="1" applyAlignment="1">
      <alignment vertical="center"/>
    </xf>
    <xf numFmtId="0" fontId="34" fillId="26" borderId="62" xfId="0" applyFont="1" applyFill="1" applyBorder="1" applyAlignment="1">
      <alignment horizontal="center" vertical="center" wrapText="1"/>
    </xf>
    <xf numFmtId="0" fontId="0" fillId="27" borderId="0" xfId="0" applyFill="1" applyAlignment="1">
      <alignment horizontal="center"/>
    </xf>
    <xf numFmtId="0" fontId="0" fillId="27" borderId="0" xfId="0" applyFill="1"/>
    <xf numFmtId="0" fontId="35" fillId="27" borderId="0" xfId="0" applyFont="1" applyFill="1" applyAlignment="1">
      <alignment horizontal="center"/>
    </xf>
    <xf numFmtId="0" fontId="37" fillId="20" borderId="73" xfId="0" applyFont="1" applyFill="1" applyBorder="1" applyAlignment="1">
      <alignment horizontal="center" wrapText="1"/>
    </xf>
    <xf numFmtId="0" fontId="36" fillId="27" borderId="0" xfId="0" applyFont="1" applyFill="1"/>
    <xf numFmtId="0" fontId="35" fillId="27" borderId="3" xfId="0" applyFont="1" applyFill="1" applyBorder="1" applyAlignment="1">
      <alignment horizontal="center"/>
    </xf>
    <xf numFmtId="0" fontId="36" fillId="27" borderId="0" xfId="0" applyFont="1" applyFill="1" applyAlignment="1">
      <alignment horizontal="center"/>
    </xf>
    <xf numFmtId="0" fontId="0" fillId="0" borderId="2" xfId="0" applyBorder="1" applyAlignment="1">
      <alignment horizontal="left"/>
    </xf>
    <xf numFmtId="0" fontId="0" fillId="0" borderId="2" xfId="0" applyNumberFormat="1" applyFont="1" applyBorder="1" applyAlignment="1">
      <alignment horizontal="center"/>
    </xf>
    <xf numFmtId="0" fontId="3" fillId="0" borderId="2" xfId="0" applyNumberFormat="1" applyFont="1" applyBorder="1" applyAlignment="1">
      <alignment horizontal="center"/>
    </xf>
    <xf numFmtId="0" fontId="0" fillId="28" borderId="2" xfId="0" applyNumberFormat="1" applyFont="1" applyFill="1" applyBorder="1" applyAlignment="1">
      <alignment horizontal="center"/>
    </xf>
    <xf numFmtId="0" fontId="36" fillId="28" borderId="18" xfId="0" applyFont="1" applyFill="1" applyBorder="1" applyAlignment="1">
      <alignment horizontal="center"/>
    </xf>
    <xf numFmtId="0" fontId="9" fillId="3" borderId="57" xfId="1" applyFont="1" applyFill="1" applyBorder="1" applyAlignment="1">
      <alignment horizontal="center" vertical="center"/>
    </xf>
    <xf numFmtId="0" fontId="59" fillId="0" borderId="3" xfId="0" applyFont="1" applyBorder="1" applyAlignment="1">
      <alignment horizontal="left" vertical="top"/>
    </xf>
    <xf numFmtId="0" fontId="59" fillId="0" borderId="3" xfId="0" applyFont="1" applyBorder="1" applyAlignment="1">
      <alignment horizontal="center" vertical="top"/>
    </xf>
    <xf numFmtId="0" fontId="60" fillId="0" borderId="3" xfId="0" applyFont="1" applyBorder="1" applyAlignment="1">
      <alignment horizontal="center" vertical="top"/>
    </xf>
    <xf numFmtId="1" fontId="60" fillId="0" borderId="3" xfId="0" applyNumberFormat="1" applyFont="1" applyBorder="1" applyAlignment="1">
      <alignment horizontal="center" vertical="top"/>
    </xf>
    <xf numFmtId="2" fontId="60" fillId="0" borderId="3" xfId="0" applyNumberFormat="1" applyFont="1" applyBorder="1" applyAlignment="1">
      <alignment horizontal="center" vertical="top"/>
    </xf>
    <xf numFmtId="10" fontId="60" fillId="0" borderId="3" xfId="0" applyNumberFormat="1" applyFont="1" applyBorder="1" applyAlignment="1">
      <alignment horizontal="center" vertical="top"/>
    </xf>
    <xf numFmtId="9" fontId="60" fillId="0" borderId="3" xfId="0" applyNumberFormat="1" applyFont="1" applyBorder="1" applyAlignment="1">
      <alignment horizontal="center" vertical="top"/>
    </xf>
    <xf numFmtId="1" fontId="60" fillId="0" borderId="3" xfId="0" applyNumberFormat="1" applyFont="1" applyFill="1" applyBorder="1" applyAlignment="1">
      <alignment horizontal="center" vertical="top"/>
    </xf>
    <xf numFmtId="2" fontId="60" fillId="0" borderId="3" xfId="0" applyNumberFormat="1" applyFont="1" applyBorder="1" applyAlignment="1">
      <alignment horizontal="center"/>
    </xf>
    <xf numFmtId="1" fontId="60" fillId="0" borderId="3" xfId="0" applyNumberFormat="1" applyFont="1" applyBorder="1" applyAlignment="1">
      <alignment horizontal="center"/>
    </xf>
    <xf numFmtId="2" fontId="60" fillId="0" borderId="3" xfId="0" applyNumberFormat="1" applyFont="1" applyBorder="1" applyAlignment="1">
      <alignment horizontal="center" vertical="center"/>
    </xf>
    <xf numFmtId="9" fontId="0" fillId="0" borderId="0" xfId="0" applyNumberFormat="1" applyBorder="1" applyAlignment="1">
      <alignment horizontal="center"/>
    </xf>
    <xf numFmtId="9" fontId="0" fillId="0" borderId="0" xfId="0" applyNumberFormat="1"/>
    <xf numFmtId="9" fontId="22" fillId="0" borderId="3" xfId="0" applyNumberFormat="1" applyFont="1" applyBorder="1" applyAlignment="1">
      <alignment horizontal="center" vertical="top"/>
    </xf>
    <xf numFmtId="9" fontId="21" fillId="0" borderId="3" xfId="0" applyNumberFormat="1" applyFont="1" applyFill="1" applyBorder="1" applyAlignment="1">
      <alignment horizontal="center" vertical="top" wrapText="1"/>
    </xf>
    <xf numFmtId="9" fontId="22" fillId="0" borderId="3" xfId="0" applyNumberFormat="1" applyFont="1" applyFill="1" applyBorder="1" applyAlignment="1">
      <alignment horizontal="center" vertical="top" wrapText="1"/>
    </xf>
    <xf numFmtId="9" fontId="60" fillId="0" borderId="3" xfId="0" applyNumberFormat="1" applyFont="1" applyBorder="1" applyAlignment="1">
      <alignment horizontal="center"/>
    </xf>
    <xf numFmtId="1" fontId="21" fillId="0" borderId="3" xfId="0" applyNumberFormat="1" applyFont="1" applyFill="1" applyBorder="1" applyAlignment="1">
      <alignment horizontal="center" vertical="top" wrapText="1"/>
    </xf>
    <xf numFmtId="1" fontId="22" fillId="0" borderId="3" xfId="0" applyNumberFormat="1" applyFont="1" applyFill="1" applyBorder="1" applyAlignment="1">
      <alignment horizontal="center" vertical="top" wrapText="1"/>
    </xf>
    <xf numFmtId="0" fontId="63" fillId="17" borderId="3" xfId="1" applyFont="1" applyFill="1" applyBorder="1" applyAlignment="1">
      <alignment horizontal="center" wrapText="1"/>
    </xf>
    <xf numFmtId="0" fontId="63" fillId="17" borderId="3" xfId="1" applyFont="1" applyFill="1" applyBorder="1" applyAlignment="1">
      <alignment horizontal="center" vertical="center" wrapText="1"/>
    </xf>
    <xf numFmtId="0" fontId="33" fillId="26" borderId="3" xfId="1" applyFont="1" applyFill="1" applyBorder="1" applyAlignment="1">
      <alignment horizontal="center" wrapText="1"/>
    </xf>
    <xf numFmtId="0" fontId="35" fillId="26" borderId="3" xfId="0" applyFont="1" applyFill="1" applyBorder="1" applyAlignment="1">
      <alignment horizontal="center" vertical="center"/>
    </xf>
    <xf numFmtId="9" fontId="14" fillId="29" borderId="3" xfId="0" applyNumberFormat="1" applyFont="1" applyFill="1" applyBorder="1" applyAlignment="1">
      <alignment horizontal="center"/>
    </xf>
    <xf numFmtId="9" fontId="14" fillId="0" borderId="3" xfId="0" applyNumberFormat="1" applyFont="1" applyBorder="1" applyAlignment="1">
      <alignment horizontal="center"/>
    </xf>
    <xf numFmtId="0" fontId="64" fillId="27" borderId="0" xfId="0" applyFont="1" applyFill="1" applyAlignment="1"/>
    <xf numFmtId="0" fontId="65" fillId="27" borderId="0" xfId="0" applyFont="1" applyFill="1" applyAlignment="1"/>
    <xf numFmtId="0" fontId="46" fillId="0" borderId="0" xfId="0" applyFont="1" applyAlignment="1">
      <alignment horizontal="left" vertical="center" wrapText="1"/>
    </xf>
    <xf numFmtId="0" fontId="61" fillId="0" borderId="3" xfId="0" applyFont="1" applyBorder="1" applyAlignment="1">
      <alignment horizontal="center"/>
    </xf>
    <xf numFmtId="0" fontId="61" fillId="0" borderId="0" xfId="0" applyFont="1" applyBorder="1" applyAlignment="1">
      <alignment horizontal="left"/>
    </xf>
    <xf numFmtId="1" fontId="60" fillId="0" borderId="3" xfId="0" applyNumberFormat="1" applyFont="1" applyBorder="1" applyAlignment="1">
      <alignment horizontal="center" vertical="center"/>
    </xf>
    <xf numFmtId="0" fontId="61" fillId="0" borderId="2" xfId="0" applyFont="1" applyBorder="1" applyAlignment="1">
      <alignment horizontal="left"/>
    </xf>
    <xf numFmtId="0" fontId="61" fillId="0" borderId="3" xfId="0" applyFont="1" applyBorder="1" applyAlignment="1">
      <alignment horizontal="left"/>
    </xf>
    <xf numFmtId="9" fontId="60" fillId="0" borderId="3" xfId="0" applyNumberFormat="1" applyFont="1" applyFill="1" applyBorder="1" applyAlignment="1">
      <alignment horizontal="center" vertical="top"/>
    </xf>
    <xf numFmtId="0" fontId="61" fillId="0" borderId="3" xfId="0" applyFont="1" applyBorder="1" applyAlignment="1">
      <alignment horizontal="center" vertical="top"/>
    </xf>
    <xf numFmtId="10" fontId="60" fillId="0" borderId="3" xfId="0" applyNumberFormat="1" applyFont="1" applyBorder="1" applyAlignment="1">
      <alignment horizontal="center"/>
    </xf>
    <xf numFmtId="9" fontId="62" fillId="0" borderId="3" xfId="0" applyNumberFormat="1" applyFont="1" applyBorder="1" applyAlignment="1">
      <alignment horizontal="center" vertical="top"/>
    </xf>
    <xf numFmtId="2" fontId="0" fillId="0" borderId="3" xfId="0" applyNumberFormat="1" applyFont="1" applyBorder="1" applyAlignment="1">
      <alignment horizontal="center"/>
    </xf>
    <xf numFmtId="0" fontId="67" fillId="0" borderId="3" xfId="0" applyFont="1" applyBorder="1" applyAlignment="1">
      <alignment horizontal="center"/>
    </xf>
    <xf numFmtId="0" fontId="66" fillId="0" borderId="3" xfId="0" applyFont="1" applyBorder="1" applyAlignment="1">
      <alignment horizontal="center"/>
    </xf>
    <xf numFmtId="2" fontId="58" fillId="0" borderId="3" xfId="4" applyNumberFormat="1" applyFont="1" applyBorder="1" applyAlignment="1">
      <alignment horizontal="center" vertical="top"/>
    </xf>
    <xf numFmtId="0" fontId="1" fillId="28" borderId="3" xfId="0" applyFont="1" applyFill="1" applyBorder="1" applyAlignment="1">
      <alignment horizontal="center" wrapText="1"/>
    </xf>
    <xf numFmtId="0" fontId="0" fillId="28" borderId="2" xfId="0" applyFill="1" applyBorder="1" applyAlignment="1">
      <alignment horizontal="left"/>
    </xf>
    <xf numFmtId="0" fontId="68" fillId="0" borderId="0" xfId="0" applyFont="1"/>
    <xf numFmtId="0" fontId="68" fillId="0" borderId="0" xfId="0" applyFont="1" applyFill="1"/>
    <xf numFmtId="0" fontId="58" fillId="0" borderId="0" xfId="0" applyFont="1"/>
    <xf numFmtId="0" fontId="69" fillId="0" borderId="0" xfId="0" applyFont="1"/>
    <xf numFmtId="0" fontId="12" fillId="28" borderId="41" xfId="0" applyFont="1" applyFill="1" applyBorder="1" applyAlignment="1">
      <alignment horizontal="center"/>
    </xf>
    <xf numFmtId="0" fontId="70" fillId="0" borderId="0" xfId="0" applyFont="1"/>
    <xf numFmtId="0" fontId="70" fillId="0" borderId="0" xfId="0" applyFont="1" applyFill="1"/>
    <xf numFmtId="2" fontId="15" fillId="7" borderId="3" xfId="0" applyNumberFormat="1" applyFont="1" applyFill="1" applyBorder="1" applyAlignment="1">
      <alignment horizontal="center"/>
    </xf>
    <xf numFmtId="0" fontId="59" fillId="0" borderId="3" xfId="0" applyFont="1" applyFill="1" applyBorder="1" applyAlignment="1">
      <alignment horizontal="left" vertical="top"/>
    </xf>
    <xf numFmtId="0" fontId="61" fillId="0" borderId="1" xfId="0" applyFont="1" applyFill="1" applyBorder="1" applyAlignment="1" applyProtection="1">
      <alignment horizontal="left" vertical="center" wrapText="1"/>
      <protection locked="0"/>
    </xf>
    <xf numFmtId="0" fontId="61" fillId="0" borderId="3" xfId="0" applyFont="1" applyFill="1" applyBorder="1" applyAlignment="1" applyProtection="1">
      <alignment horizontal="left" vertical="center" wrapText="1"/>
      <protection locked="0"/>
    </xf>
    <xf numFmtId="0" fontId="59" fillId="0" borderId="1" xfId="0" applyFont="1" applyBorder="1" applyAlignment="1">
      <alignment horizontal="left" vertical="top"/>
    </xf>
    <xf numFmtId="0" fontId="61" fillId="0" borderId="3" xfId="0" applyFont="1" applyFill="1" applyBorder="1" applyAlignment="1">
      <alignment vertical="top"/>
    </xf>
    <xf numFmtId="0" fontId="61" fillId="0" borderId="1" xfId="0" applyFont="1" applyFill="1" applyBorder="1" applyAlignment="1">
      <alignment horizontal="left" vertical="top"/>
    </xf>
    <xf numFmtId="1" fontId="60" fillId="29" borderId="3" xfId="0" applyNumberFormat="1" applyFont="1" applyFill="1" applyBorder="1" applyAlignment="1">
      <alignment horizontal="center" vertical="top"/>
    </xf>
    <xf numFmtId="10" fontId="60" fillId="29" borderId="3" xfId="0" applyNumberFormat="1" applyFont="1" applyFill="1" applyBorder="1" applyAlignment="1">
      <alignment horizontal="center" vertical="top"/>
    </xf>
    <xf numFmtId="10" fontId="60" fillId="0" borderId="3" xfId="0" applyNumberFormat="1" applyFont="1" applyBorder="1" applyAlignment="1">
      <alignment horizontal="center" vertical="center"/>
    </xf>
    <xf numFmtId="10" fontId="60" fillId="29" borderId="79" xfId="0" applyNumberFormat="1" applyFont="1" applyFill="1" applyBorder="1" applyAlignment="1">
      <alignment horizontal="center" vertical="top"/>
    </xf>
    <xf numFmtId="1" fontId="14" fillId="28" borderId="5" xfId="0" applyNumberFormat="1" applyFont="1" applyFill="1" applyBorder="1" applyAlignment="1">
      <alignment horizontal="center"/>
    </xf>
    <xf numFmtId="1" fontId="14" fillId="28" borderId="3" xfId="0" applyNumberFormat="1" applyFont="1" applyFill="1" applyBorder="1" applyAlignment="1">
      <alignment horizontal="center"/>
    </xf>
    <xf numFmtId="2" fontId="15" fillId="5" borderId="3" xfId="0" applyNumberFormat="1" applyFont="1" applyFill="1" applyBorder="1" applyAlignment="1">
      <alignment horizontal="center"/>
    </xf>
    <xf numFmtId="2" fontId="14" fillId="2" borderId="3" xfId="0" applyNumberFormat="1" applyFont="1" applyFill="1" applyBorder="1" applyAlignment="1">
      <alignment horizontal="center"/>
    </xf>
    <xf numFmtId="2" fontId="15" fillId="5" borderId="5" xfId="0" applyNumberFormat="1" applyFont="1" applyFill="1" applyBorder="1" applyAlignment="1">
      <alignment horizontal="center"/>
    </xf>
    <xf numFmtId="2" fontId="3" fillId="0" borderId="2" xfId="0" applyNumberFormat="1" applyFont="1" applyBorder="1" applyAlignment="1">
      <alignment horizontal="center"/>
    </xf>
    <xf numFmtId="2" fontId="3" fillId="28" borderId="2" xfId="0" applyNumberFormat="1" applyFont="1" applyFill="1" applyBorder="1" applyAlignment="1">
      <alignment horizontal="center"/>
    </xf>
    <xf numFmtId="9" fontId="60" fillId="0" borderId="5" xfId="0" applyNumberFormat="1" applyFont="1" applyBorder="1" applyAlignment="1" applyProtection="1">
      <alignment horizontal="center" vertical="top"/>
    </xf>
    <xf numFmtId="0" fontId="60" fillId="0" borderId="42" xfId="0" applyFont="1" applyBorder="1" applyAlignment="1" applyProtection="1">
      <alignment horizontal="center" vertical="top"/>
    </xf>
    <xf numFmtId="3" fontId="61" fillId="0" borderId="3" xfId="0" applyNumberFormat="1" applyFont="1" applyFill="1" applyBorder="1" applyAlignment="1" applyProtection="1">
      <alignment horizontal="center"/>
    </xf>
    <xf numFmtId="168" fontId="61" fillId="0" borderId="3" xfId="0" applyNumberFormat="1" applyFont="1" applyBorder="1" applyAlignment="1" applyProtection="1">
      <alignment horizontal="center"/>
    </xf>
    <xf numFmtId="0" fontId="61" fillId="0" borderId="5" xfId="0" applyFont="1" applyBorder="1" applyAlignment="1" applyProtection="1">
      <alignment horizontal="center"/>
    </xf>
    <xf numFmtId="0" fontId="60" fillId="0" borderId="5" xfId="0" applyFont="1" applyBorder="1" applyAlignment="1" applyProtection="1">
      <alignment horizontal="center" vertical="top"/>
    </xf>
    <xf numFmtId="9" fontId="61" fillId="0" borderId="5" xfId="0" applyNumberFormat="1" applyFont="1" applyBorder="1" applyAlignment="1" applyProtection="1">
      <alignment horizontal="center"/>
    </xf>
    <xf numFmtId="1" fontId="61" fillId="0" borderId="3" xfId="0" applyNumberFormat="1" applyFont="1" applyBorder="1" applyAlignment="1" applyProtection="1">
      <alignment horizontal="center"/>
    </xf>
    <xf numFmtId="1" fontId="60" fillId="0" borderId="3" xfId="0" applyNumberFormat="1" applyFont="1" applyBorder="1" applyAlignment="1" applyProtection="1">
      <alignment horizontal="center" vertical="top"/>
    </xf>
    <xf numFmtId="0" fontId="60" fillId="0" borderId="3" xfId="0" applyNumberFormat="1" applyFont="1" applyBorder="1" applyAlignment="1" applyProtection="1">
      <alignment horizontal="center" vertical="top"/>
    </xf>
    <xf numFmtId="9" fontId="60" fillId="0" borderId="3" xfId="0" applyNumberFormat="1" applyFont="1" applyBorder="1" applyAlignment="1" applyProtection="1">
      <alignment horizontal="center" vertical="top"/>
    </xf>
    <xf numFmtId="1" fontId="60" fillId="0" borderId="1" xfId="0" applyNumberFormat="1" applyFont="1" applyBorder="1" applyAlignment="1" applyProtection="1">
      <alignment horizontal="center" vertical="top"/>
    </xf>
    <xf numFmtId="0" fontId="61" fillId="0" borderId="3" xfId="0" applyFont="1" applyBorder="1" applyAlignment="1" applyProtection="1">
      <alignment horizontal="center"/>
    </xf>
    <xf numFmtId="9" fontId="61" fillId="0" borderId="3" xfId="0" applyNumberFormat="1" applyFont="1" applyBorder="1" applyAlignment="1" applyProtection="1">
      <alignment horizontal="center"/>
    </xf>
    <xf numFmtId="2" fontId="61" fillId="0" borderId="3" xfId="0" applyNumberFormat="1" applyFont="1" applyBorder="1" applyAlignment="1" applyProtection="1">
      <alignment horizontal="center"/>
    </xf>
    <xf numFmtId="0" fontId="60" fillId="0" borderId="1" xfId="0" applyFont="1" applyBorder="1" applyAlignment="1" applyProtection="1">
      <alignment horizontal="center" vertical="top"/>
    </xf>
    <xf numFmtId="0" fontId="60" fillId="0" borderId="3" xfId="0" applyFont="1" applyBorder="1" applyAlignment="1" applyProtection="1">
      <alignment horizontal="center" vertical="top"/>
    </xf>
    <xf numFmtId="3" fontId="61" fillId="0" borderId="3" xfId="0" applyNumberFormat="1" applyFont="1" applyBorder="1" applyAlignment="1" applyProtection="1">
      <alignment horizontal="center" vertical="center"/>
    </xf>
    <xf numFmtId="0" fontId="61" fillId="0" borderId="3" xfId="0" applyFont="1" applyFill="1" applyBorder="1" applyAlignment="1" applyProtection="1">
      <alignment horizontal="center" vertical="center"/>
    </xf>
    <xf numFmtId="9" fontId="60" fillId="0" borderId="3" xfId="0" applyNumberFormat="1" applyFont="1" applyBorder="1" applyAlignment="1" applyProtection="1">
      <alignment horizontal="center" vertical="center"/>
    </xf>
    <xf numFmtId="0" fontId="60" fillId="0" borderId="1" xfId="0" applyFont="1" applyBorder="1" applyAlignment="1" applyProtection="1">
      <alignment horizontal="center"/>
    </xf>
    <xf numFmtId="0" fontId="60" fillId="0" borderId="3" xfId="0" applyFont="1" applyBorder="1" applyAlignment="1" applyProtection="1">
      <alignment horizontal="center" vertical="center"/>
    </xf>
    <xf numFmtId="169" fontId="61" fillId="0" borderId="3" xfId="0" applyNumberFormat="1" applyFont="1" applyBorder="1" applyAlignment="1" applyProtection="1">
      <alignment horizontal="center"/>
    </xf>
    <xf numFmtId="0" fontId="14" fillId="0" borderId="3" xfId="0" applyFont="1" applyFill="1" applyBorder="1" applyAlignment="1" applyProtection="1">
      <alignment horizontal="center"/>
    </xf>
    <xf numFmtId="9" fontId="14" fillId="0" borderId="3" xfId="0" applyNumberFormat="1" applyFont="1" applyFill="1" applyBorder="1" applyAlignment="1" applyProtection="1">
      <alignment horizontal="center"/>
    </xf>
    <xf numFmtId="1" fontId="14" fillId="0" borderId="3" xfId="0" applyNumberFormat="1" applyFont="1" applyFill="1" applyBorder="1" applyAlignment="1" applyProtection="1">
      <alignment horizontal="center"/>
    </xf>
    <xf numFmtId="0" fontId="14" fillId="0" borderId="3" xfId="0" applyNumberFormat="1" applyFont="1" applyFill="1" applyBorder="1" applyAlignment="1" applyProtection="1">
      <alignment horizontal="center"/>
    </xf>
    <xf numFmtId="1" fontId="61" fillId="0" borderId="3" xfId="0" applyNumberFormat="1" applyFont="1" applyBorder="1" applyAlignment="1">
      <alignment horizontal="center" vertical="top"/>
    </xf>
    <xf numFmtId="0" fontId="61" fillId="0" borderId="3" xfId="0" applyFont="1" applyFill="1" applyBorder="1" applyAlignment="1" applyProtection="1">
      <alignment horizontal="center"/>
    </xf>
    <xf numFmtId="2" fontId="15" fillId="15" borderId="5" xfId="0" applyNumberFormat="1" applyFont="1" applyFill="1" applyBorder="1" applyAlignment="1">
      <alignment horizontal="center"/>
    </xf>
    <xf numFmtId="0" fontId="4" fillId="0" borderId="18" xfId="0" applyFont="1" applyBorder="1" applyAlignment="1">
      <alignment wrapText="1"/>
    </xf>
    <xf numFmtId="0" fontId="4" fillId="0" borderId="5" xfId="0" applyFont="1" applyBorder="1" applyAlignment="1">
      <alignment wrapText="1"/>
    </xf>
    <xf numFmtId="171" fontId="61" fillId="0" borderId="3" xfId="0" applyNumberFormat="1" applyFont="1" applyFill="1" applyBorder="1" applyAlignment="1" applyProtection="1">
      <alignment horizontal="center"/>
    </xf>
    <xf numFmtId="9" fontId="61" fillId="0" borderId="3" xfId="0" applyNumberFormat="1" applyFont="1" applyFill="1" applyBorder="1" applyAlignment="1" applyProtection="1">
      <alignment horizontal="center"/>
    </xf>
    <xf numFmtId="168" fontId="61" fillId="0" borderId="5" xfId="0" applyNumberFormat="1" applyFont="1" applyBorder="1" applyAlignment="1" applyProtection="1">
      <alignment horizontal="center"/>
    </xf>
    <xf numFmtId="2" fontId="61" fillId="0" borderId="3" xfId="0" applyNumberFormat="1" applyFont="1" applyFill="1" applyBorder="1" applyAlignment="1">
      <alignment horizontal="center" vertical="top"/>
    </xf>
    <xf numFmtId="171" fontId="61" fillId="0" borderId="3" xfId="0" applyNumberFormat="1" applyFont="1" applyBorder="1" applyAlignment="1" applyProtection="1">
      <alignment horizontal="center" vertical="center"/>
    </xf>
    <xf numFmtId="9" fontId="61" fillId="0" borderId="3" xfId="0" applyNumberFormat="1" applyFont="1" applyFill="1" applyBorder="1" applyAlignment="1" applyProtection="1">
      <alignment horizontal="center" vertical="center"/>
    </xf>
    <xf numFmtId="0" fontId="60" fillId="0" borderId="3" xfId="0" applyFont="1" applyBorder="1" applyAlignment="1" applyProtection="1">
      <alignment horizontal="center"/>
    </xf>
    <xf numFmtId="169" fontId="32" fillId="0" borderId="3" xfId="0" applyNumberFormat="1" applyFont="1" applyBorder="1" applyAlignment="1">
      <alignment horizontal="center"/>
    </xf>
    <xf numFmtId="169" fontId="32" fillId="0" borderId="2" xfId="0" applyNumberFormat="1" applyFont="1" applyBorder="1" applyAlignment="1">
      <alignment horizontal="center"/>
    </xf>
    <xf numFmtId="169" fontId="36" fillId="0" borderId="0" xfId="0" applyNumberFormat="1" applyFont="1" applyAlignment="1">
      <alignment horizontal="center"/>
    </xf>
    <xf numFmtId="9" fontId="36" fillId="0" borderId="0" xfId="0" applyNumberFormat="1" applyFont="1" applyAlignment="1">
      <alignment horizontal="center"/>
    </xf>
    <xf numFmtId="169" fontId="71" fillId="0" borderId="0" xfId="0" applyNumberFormat="1" applyFont="1" applyAlignment="1">
      <alignment horizontal="center"/>
    </xf>
    <xf numFmtId="9" fontId="71" fillId="0" borderId="0" xfId="0" applyNumberFormat="1" applyFont="1" applyAlignment="1">
      <alignment horizontal="center"/>
    </xf>
    <xf numFmtId="0" fontId="50" fillId="0" borderId="5" xfId="0" applyFont="1" applyBorder="1" applyAlignment="1">
      <alignment wrapText="1"/>
    </xf>
    <xf numFmtId="0" fontId="37" fillId="20" borderId="3" xfId="0" applyFont="1" applyFill="1" applyBorder="1" applyAlignment="1">
      <alignment horizontal="center" vertical="top" wrapText="1"/>
    </xf>
    <xf numFmtId="0" fontId="4" fillId="0" borderId="18" xfId="0" applyFont="1" applyBorder="1" applyAlignment="1">
      <alignment vertical="top" wrapText="1"/>
    </xf>
    <xf numFmtId="0" fontId="4" fillId="0" borderId="62" xfId="0" applyFont="1" applyBorder="1" applyAlignment="1">
      <alignment vertical="top" wrapText="1"/>
    </xf>
    <xf numFmtId="0" fontId="0" fillId="0" borderId="62" xfId="0" applyBorder="1" applyAlignment="1">
      <alignment vertical="top" wrapText="1"/>
    </xf>
    <xf numFmtId="0" fontId="0" fillId="0" borderId="5" xfId="0" applyBorder="1" applyAlignment="1">
      <alignment vertical="top" wrapText="1"/>
    </xf>
    <xf numFmtId="0" fontId="4" fillId="0" borderId="5" xfId="0" applyFont="1" applyBorder="1" applyAlignment="1">
      <alignment vertical="top" wrapText="1"/>
    </xf>
    <xf numFmtId="0" fontId="65" fillId="27" borderId="0" xfId="0" applyFont="1" applyFill="1" applyAlignment="1">
      <alignment horizontal="left" vertical="top"/>
    </xf>
    <xf numFmtId="0" fontId="75" fillId="27" borderId="0" xfId="0" applyFont="1" applyFill="1" applyAlignment="1">
      <alignment horizontal="left" vertical="top"/>
    </xf>
    <xf numFmtId="0" fontId="40" fillId="0" borderId="18" xfId="0" applyFont="1" applyBorder="1" applyAlignment="1">
      <alignment vertical="top" wrapText="1"/>
    </xf>
    <xf numFmtId="0" fontId="46" fillId="0" borderId="62" xfId="0" applyFont="1" applyBorder="1" applyAlignment="1">
      <alignment vertical="top" wrapText="1"/>
    </xf>
    <xf numFmtId="0" fontId="47" fillId="0" borderId="62" xfId="0" applyFont="1" applyBorder="1" applyAlignment="1">
      <alignment vertical="top" wrapText="1"/>
    </xf>
    <xf numFmtId="0" fontId="49" fillId="22" borderId="62" xfId="0" applyFont="1" applyFill="1" applyBorder="1" applyAlignment="1">
      <alignment vertical="top" wrapText="1"/>
    </xf>
    <xf numFmtId="0" fontId="50" fillId="22" borderId="62" xfId="0" applyFont="1" applyFill="1" applyBorder="1" applyAlignment="1">
      <alignment vertical="top" wrapText="1"/>
    </xf>
    <xf numFmtId="0" fontId="50" fillId="22" borderId="5" xfId="0" applyFont="1" applyFill="1" applyBorder="1" applyAlignment="1">
      <alignment vertical="top" wrapText="1"/>
    </xf>
    <xf numFmtId="0" fontId="46" fillId="0" borderId="18" xfId="0" applyFont="1" applyBorder="1" applyAlignment="1">
      <alignment vertical="top" wrapText="1"/>
    </xf>
    <xf numFmtId="0" fontId="45" fillId="0" borderId="62" xfId="0" applyFont="1" applyBorder="1" applyAlignment="1">
      <alignment vertical="top" wrapText="1"/>
    </xf>
    <xf numFmtId="0" fontId="72" fillId="0" borderId="62" xfId="0" applyFont="1" applyBorder="1" applyAlignment="1">
      <alignment vertical="top" wrapText="1"/>
    </xf>
    <xf numFmtId="0" fontId="40" fillId="22" borderId="18" xfId="0" applyFont="1" applyFill="1" applyBorder="1" applyAlignment="1">
      <alignment vertical="top" wrapText="1"/>
    </xf>
    <xf numFmtId="0" fontId="0" fillId="22" borderId="62" xfId="0" applyFill="1" applyBorder="1" applyAlignment="1">
      <alignment vertical="top" wrapText="1"/>
    </xf>
    <xf numFmtId="0" fontId="0" fillId="22" borderId="5" xfId="0" applyFill="1" applyBorder="1" applyAlignment="1">
      <alignment vertical="top" wrapText="1"/>
    </xf>
    <xf numFmtId="0" fontId="40" fillId="22" borderId="62" xfId="0" applyFont="1" applyFill="1" applyBorder="1" applyAlignment="1">
      <alignment vertical="top" wrapText="1"/>
    </xf>
    <xf numFmtId="0" fontId="4" fillId="22" borderId="62" xfId="0" applyFont="1" applyFill="1" applyBorder="1" applyAlignment="1">
      <alignment vertical="top" wrapText="1"/>
    </xf>
    <xf numFmtId="0" fontId="50" fillId="0" borderId="5" xfId="0" applyFont="1" applyBorder="1" applyAlignment="1">
      <alignment vertical="top" wrapText="1"/>
    </xf>
    <xf numFmtId="0" fontId="50" fillId="0" borderId="62" xfId="0" applyFont="1" applyBorder="1" applyAlignment="1">
      <alignment vertical="top" wrapText="1"/>
    </xf>
    <xf numFmtId="0" fontId="4" fillId="22" borderId="18" xfId="0" applyFont="1" applyFill="1" applyBorder="1" applyAlignment="1">
      <alignment vertical="top" wrapText="1"/>
    </xf>
    <xf numFmtId="0" fontId="45" fillId="0" borderId="5" xfId="0" applyFont="1" applyBorder="1" applyAlignment="1">
      <alignment vertical="top" wrapText="1"/>
    </xf>
    <xf numFmtId="0" fontId="45" fillId="0" borderId="18" xfId="0" applyFont="1" applyBorder="1" applyAlignment="1">
      <alignment vertical="top" wrapText="1"/>
    </xf>
    <xf numFmtId="0" fontId="46" fillId="22" borderId="18" xfId="0" applyFont="1" applyFill="1" applyBorder="1" applyAlignment="1">
      <alignment vertical="top" wrapText="1"/>
    </xf>
    <xf numFmtId="0" fontId="45" fillId="22" borderId="62" xfId="0" applyFont="1" applyFill="1" applyBorder="1" applyAlignment="1">
      <alignment vertical="top" wrapText="1"/>
    </xf>
    <xf numFmtId="0" fontId="47" fillId="22" borderId="62" xfId="0" applyFont="1" applyFill="1" applyBorder="1" applyAlignment="1">
      <alignment vertical="top" wrapText="1"/>
    </xf>
    <xf numFmtId="0" fontId="46" fillId="22" borderId="62" xfId="0" applyFont="1" applyFill="1" applyBorder="1" applyAlignment="1">
      <alignment vertical="top" wrapText="1"/>
    </xf>
    <xf numFmtId="0" fontId="45" fillId="22" borderId="5" xfId="0" applyFont="1" applyFill="1" applyBorder="1" applyAlignment="1">
      <alignment vertical="top" wrapText="1"/>
    </xf>
    <xf numFmtId="0" fontId="45" fillId="22" borderId="18" xfId="0" applyFont="1" applyFill="1" applyBorder="1" applyAlignment="1">
      <alignment vertical="top" wrapText="1"/>
    </xf>
    <xf numFmtId="0" fontId="74" fillId="22" borderId="18" xfId="0" applyFont="1" applyFill="1" applyBorder="1" applyAlignment="1">
      <alignment vertical="top" wrapText="1"/>
    </xf>
    <xf numFmtId="0" fontId="4" fillId="0" borderId="47" xfId="0" applyFont="1" applyBorder="1" applyAlignment="1">
      <alignment vertical="top" wrapText="1"/>
    </xf>
    <xf numFmtId="0" fontId="0" fillId="0" borderId="80" xfId="0" applyBorder="1" applyAlignment="1">
      <alignment vertical="top" wrapText="1"/>
    </xf>
    <xf numFmtId="0" fontId="0" fillId="0" borderId="42" xfId="0" applyBorder="1" applyAlignment="1">
      <alignment vertical="top" wrapText="1"/>
    </xf>
    <xf numFmtId="0" fontId="78" fillId="0" borderId="5" xfId="0" applyFont="1" applyBorder="1" applyAlignment="1">
      <alignment vertical="top" wrapText="1"/>
    </xf>
    <xf numFmtId="0" fontId="78" fillId="0" borderId="5" xfId="0" applyFont="1" applyFill="1" applyBorder="1"/>
    <xf numFmtId="0" fontId="78" fillId="0" borderId="62" xfId="0" applyFont="1" applyFill="1" applyBorder="1"/>
    <xf numFmtId="0" fontId="78" fillId="22" borderId="5" xfId="0" applyFont="1" applyFill="1" applyBorder="1" applyAlignment="1">
      <alignment vertical="top" wrapText="1"/>
    </xf>
    <xf numFmtId="0" fontId="4" fillId="0" borderId="18" xfId="0" applyFont="1" applyFill="1" applyBorder="1" applyAlignment="1">
      <alignment wrapText="1"/>
    </xf>
    <xf numFmtId="0" fontId="4" fillId="0" borderId="18" xfId="0" applyFont="1" applyFill="1" applyBorder="1"/>
    <xf numFmtId="0" fontId="40" fillId="0" borderId="18" xfId="0" applyFont="1" applyBorder="1" applyAlignment="1">
      <alignment horizontal="center" vertical="top" wrapText="1"/>
    </xf>
    <xf numFmtId="0" fontId="40" fillId="0" borderId="62" xfId="0" applyFont="1" applyBorder="1" applyAlignment="1">
      <alignment horizontal="center" vertical="top" wrapText="1"/>
    </xf>
    <xf numFmtId="0" fontId="3" fillId="0" borderId="62" xfId="0" applyFont="1" applyBorder="1" applyAlignment="1">
      <alignment horizontal="center" vertical="top" wrapText="1"/>
    </xf>
    <xf numFmtId="0" fontId="3" fillId="0" borderId="5" xfId="0" applyFont="1" applyBorder="1" applyAlignment="1">
      <alignment horizontal="center" vertical="top" wrapText="1"/>
    </xf>
    <xf numFmtId="0" fontId="40" fillId="0" borderId="5" xfId="0" applyFont="1" applyBorder="1" applyAlignment="1">
      <alignment horizontal="center" vertical="top" wrapText="1"/>
    </xf>
    <xf numFmtId="0" fontId="40" fillId="0" borderId="3" xfId="0" applyFont="1" applyBorder="1" applyAlignment="1">
      <alignment horizontal="center" vertical="top" wrapText="1"/>
    </xf>
    <xf numFmtId="0" fontId="76" fillId="0" borderId="0" xfId="4" applyFont="1" applyAlignment="1">
      <alignment horizontal="center" vertical="top" wrapText="1"/>
    </xf>
    <xf numFmtId="0" fontId="3" fillId="0" borderId="0" xfId="0" applyFont="1" applyAlignment="1">
      <alignment horizontal="center" vertical="top"/>
    </xf>
    <xf numFmtId="0" fontId="4" fillId="0" borderId="5" xfId="0" applyFont="1" applyFill="1" applyBorder="1" applyAlignment="1">
      <alignment wrapText="1"/>
    </xf>
    <xf numFmtId="0" fontId="78" fillId="0" borderId="5" xfId="0" applyFont="1" applyFill="1" applyBorder="1" applyAlignment="1">
      <alignment wrapText="1"/>
    </xf>
    <xf numFmtId="0" fontId="4" fillId="0" borderId="3" xfId="0" applyFont="1" applyFill="1" applyBorder="1" applyAlignment="1">
      <alignment wrapText="1"/>
    </xf>
    <xf numFmtId="0" fontId="4" fillId="0" borderId="3" xfId="0" applyFont="1" applyFill="1" applyBorder="1"/>
    <xf numFmtId="0" fontId="74" fillId="0" borderId="62" xfId="0" applyFont="1" applyBorder="1" applyAlignment="1">
      <alignment wrapText="1"/>
    </xf>
    <xf numFmtId="0" fontId="41" fillId="0" borderId="5" xfId="4" applyBorder="1" applyAlignment="1">
      <alignment horizontal="center" wrapText="1"/>
    </xf>
    <xf numFmtId="0" fontId="36" fillId="0" borderId="0" xfId="0" applyFont="1" applyAlignment="1">
      <alignment horizontal="center"/>
    </xf>
    <xf numFmtId="0" fontId="15" fillId="3" borderId="52" xfId="0" applyFont="1" applyFill="1" applyBorder="1" applyAlignment="1">
      <alignment horizontal="center" wrapText="1"/>
    </xf>
    <xf numFmtId="0" fontId="0" fillId="0" borderId="0" xfId="0"/>
    <xf numFmtId="0" fontId="40" fillId="0" borderId="18" xfId="0" applyFont="1" applyBorder="1" applyAlignment="1">
      <alignment horizontal="center" vertical="top" wrapText="1"/>
    </xf>
    <xf numFmtId="0" fontId="40" fillId="0" borderId="62" xfId="0" applyFont="1" applyBorder="1" applyAlignment="1">
      <alignment horizontal="center" vertical="top" wrapText="1"/>
    </xf>
    <xf numFmtId="0" fontId="58" fillId="0" borderId="0" xfId="0" applyFont="1" applyAlignment="1">
      <alignment horizontal="center"/>
    </xf>
    <xf numFmtId="169" fontId="69" fillId="0" borderId="0" xfId="0" applyNumberFormat="1" applyFont="1" applyFill="1" applyAlignment="1">
      <alignment horizontal="center"/>
    </xf>
    <xf numFmtId="9" fontId="69" fillId="0" borderId="0" xfId="0" applyNumberFormat="1" applyFont="1" applyFill="1" applyAlignment="1">
      <alignment horizontal="center"/>
    </xf>
    <xf numFmtId="0" fontId="14" fillId="2" borderId="1" xfId="0" applyFont="1" applyFill="1" applyBorder="1" applyAlignment="1">
      <alignment horizontal="center"/>
    </xf>
    <xf numFmtId="0" fontId="80" fillId="2" borderId="1" xfId="0" applyFont="1" applyFill="1" applyBorder="1" applyAlignment="1">
      <alignment horizontal="left" vertical="top" wrapText="1"/>
    </xf>
    <xf numFmtId="0" fontId="80" fillId="2" borderId="9" xfId="0" applyFont="1" applyFill="1" applyBorder="1" applyAlignment="1">
      <alignment horizontal="left" vertical="top" wrapText="1"/>
    </xf>
    <xf numFmtId="0" fontId="80" fillId="2" borderId="2" xfId="0" applyFont="1" applyFill="1" applyBorder="1" applyAlignment="1">
      <alignment horizontal="left" vertical="top" wrapText="1"/>
    </xf>
    <xf numFmtId="0" fontId="1" fillId="2" borderId="1" xfId="0" applyFont="1" applyFill="1" applyBorder="1" applyAlignment="1">
      <alignment wrapText="1"/>
    </xf>
    <xf numFmtId="0" fontId="1" fillId="2" borderId="9" xfId="0" applyFont="1" applyFill="1" applyBorder="1" applyAlignment="1">
      <alignment wrapText="1"/>
    </xf>
    <xf numFmtId="0" fontId="1" fillId="2" borderId="2" xfId="0" applyFont="1" applyFill="1" applyBorder="1" applyAlignment="1">
      <alignment wrapText="1"/>
    </xf>
    <xf numFmtId="0" fontId="1" fillId="2" borderId="1" xfId="0" applyFont="1" applyFill="1" applyBorder="1"/>
    <xf numFmtId="0" fontId="1" fillId="2" borderId="9" xfId="0" applyFont="1" applyFill="1" applyBorder="1"/>
    <xf numFmtId="0" fontId="1" fillId="2" borderId="2" xfId="0" applyFont="1" applyFill="1" applyBorder="1"/>
    <xf numFmtId="0" fontId="40" fillId="0" borderId="18" xfId="0" applyFont="1" applyBorder="1" applyAlignment="1">
      <alignment horizontal="center" vertical="top" wrapText="1"/>
    </xf>
    <xf numFmtId="0" fontId="40" fillId="0" borderId="62" xfId="0" applyFont="1" applyBorder="1" applyAlignment="1">
      <alignment horizontal="center" vertical="top" wrapText="1"/>
    </xf>
    <xf numFmtId="0" fontId="40" fillId="0" borderId="5" xfId="0" applyFont="1" applyBorder="1" applyAlignment="1">
      <alignment horizontal="center" vertical="top" wrapText="1"/>
    </xf>
    <xf numFmtId="0" fontId="40" fillId="0" borderId="18" xfId="0" applyFont="1" applyBorder="1" applyAlignment="1">
      <alignment wrapText="1"/>
    </xf>
    <xf numFmtId="0" fontId="40" fillId="0" borderId="62" xfId="0" applyFont="1" applyBorder="1" applyAlignment="1">
      <alignment wrapText="1"/>
    </xf>
    <xf numFmtId="0" fontId="40" fillId="0" borderId="5" xfId="0" applyFont="1" applyBorder="1" applyAlignment="1">
      <alignment wrapText="1"/>
    </xf>
    <xf numFmtId="0" fontId="4" fillId="0" borderId="18"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1" fillId="0" borderId="18" xfId="4" applyBorder="1" applyAlignment="1" applyProtection="1">
      <alignment horizontal="center" vertical="center" wrapText="1"/>
      <protection locked="0"/>
    </xf>
    <xf numFmtId="0" fontId="41" fillId="0" borderId="5" xfId="4" applyBorder="1" applyAlignment="1" applyProtection="1">
      <alignment horizontal="center" vertical="center" wrapText="1"/>
      <protection locked="0"/>
    </xf>
    <xf numFmtId="0" fontId="2" fillId="21" borderId="3" xfId="0" applyFont="1" applyFill="1" applyBorder="1" applyAlignment="1">
      <alignment wrapText="1"/>
    </xf>
    <xf numFmtId="0" fontId="2" fillId="21" borderId="1" xfId="0" applyFont="1" applyFill="1" applyBorder="1" applyAlignment="1">
      <alignment wrapText="1"/>
    </xf>
    <xf numFmtId="0" fontId="2" fillId="21" borderId="9" xfId="0" applyFont="1" applyFill="1" applyBorder="1" applyAlignment="1">
      <alignment wrapText="1"/>
    </xf>
    <xf numFmtId="0" fontId="2" fillId="21" borderId="2" xfId="0" applyFont="1" applyFill="1" applyBorder="1" applyAlignment="1">
      <alignment wrapText="1"/>
    </xf>
    <xf numFmtId="0" fontId="1" fillId="21" borderId="1" xfId="0" applyFont="1" applyFill="1" applyBorder="1" applyAlignment="1">
      <alignment wrapText="1"/>
    </xf>
    <xf numFmtId="0" fontId="1" fillId="21" borderId="9" xfId="0" applyFont="1" applyFill="1" applyBorder="1" applyAlignment="1">
      <alignment wrapText="1"/>
    </xf>
    <xf numFmtId="0" fontId="1" fillId="21" borderId="2" xfId="0" applyFont="1" applyFill="1" applyBorder="1" applyAlignment="1">
      <alignment wrapText="1"/>
    </xf>
    <xf numFmtId="0" fontId="1" fillId="28" borderId="1" xfId="0" applyFont="1" applyFill="1" applyBorder="1" applyAlignment="1">
      <alignment wrapText="1"/>
    </xf>
    <xf numFmtId="0" fontId="1" fillId="28" borderId="2" xfId="0" applyFont="1" applyFill="1" applyBorder="1" applyAlignment="1">
      <alignment wrapText="1"/>
    </xf>
    <xf numFmtId="0" fontId="37" fillId="20" borderId="75" xfId="0" applyFont="1" applyFill="1" applyBorder="1" applyAlignment="1">
      <alignment horizontal="center" wrapText="1"/>
    </xf>
    <xf numFmtId="0" fontId="37" fillId="20" borderId="76" xfId="0" applyFont="1" applyFill="1" applyBorder="1" applyAlignment="1">
      <alignment horizontal="center" wrapText="1"/>
    </xf>
    <xf numFmtId="0" fontId="37" fillId="20" borderId="77" xfId="0" applyFont="1" applyFill="1" applyBorder="1" applyAlignment="1">
      <alignment wrapText="1"/>
    </xf>
    <xf numFmtId="0" fontId="37" fillId="20" borderId="78" xfId="0" applyFont="1" applyFill="1" applyBorder="1" applyAlignment="1">
      <alignment wrapText="1"/>
    </xf>
    <xf numFmtId="0" fontId="37" fillId="20" borderId="74" xfId="0" applyFont="1" applyFill="1" applyBorder="1" applyAlignment="1">
      <alignment horizontal="center" wrapText="1"/>
    </xf>
    <xf numFmtId="0" fontId="37" fillId="20" borderId="73" xfId="0" applyFont="1" applyFill="1" applyBorder="1" applyAlignment="1">
      <alignment horizontal="center" wrapText="1"/>
    </xf>
    <xf numFmtId="0" fontId="1" fillId="21" borderId="42" xfId="0" applyFont="1" applyFill="1" applyBorder="1" applyAlignment="1">
      <alignment wrapText="1"/>
    </xf>
    <xf numFmtId="0" fontId="1" fillId="21" borderId="11" xfId="0" applyFont="1" applyFill="1" applyBorder="1" applyAlignment="1">
      <alignment wrapText="1"/>
    </xf>
    <xf numFmtId="0" fontId="1" fillId="21" borderId="68" xfId="0" applyFont="1" applyFill="1" applyBorder="1" applyAlignment="1">
      <alignment wrapText="1"/>
    </xf>
    <xf numFmtId="0" fontId="1" fillId="21" borderId="69" xfId="0" applyFont="1" applyFill="1" applyBorder="1" applyAlignment="1">
      <alignment wrapText="1"/>
    </xf>
    <xf numFmtId="0" fontId="12" fillId="25" borderId="64" xfId="0" applyFont="1" applyFill="1" applyBorder="1" applyAlignment="1">
      <alignment horizontal="center" vertical="center"/>
    </xf>
    <xf numFmtId="0" fontId="12" fillId="25" borderId="70" xfId="0" applyFont="1" applyFill="1" applyBorder="1" applyAlignment="1">
      <alignment horizontal="center" vertical="center"/>
    </xf>
    <xf numFmtId="0" fontId="12" fillId="25" borderId="72" xfId="0" applyFont="1" applyFill="1" applyBorder="1" applyAlignment="1">
      <alignment horizontal="center" vertical="center"/>
    </xf>
    <xf numFmtId="0" fontId="12" fillId="15" borderId="64" xfId="0" applyFont="1" applyFill="1" applyBorder="1" applyAlignment="1">
      <alignment horizontal="center" vertical="center"/>
    </xf>
    <xf numFmtId="0" fontId="12" fillId="15" borderId="70" xfId="0" applyFont="1" applyFill="1" applyBorder="1" applyAlignment="1">
      <alignment horizontal="center" vertical="center"/>
    </xf>
    <xf numFmtId="0" fontId="12" fillId="15" borderId="7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0" fontId="12" fillId="10" borderId="64" xfId="0" applyFont="1" applyFill="1" applyBorder="1" applyAlignment="1">
      <alignment horizontal="center" vertical="center"/>
    </xf>
    <xf numFmtId="0" fontId="12" fillId="10" borderId="70" xfId="0" applyFont="1" applyFill="1" applyBorder="1" applyAlignment="1">
      <alignment horizontal="center" vertical="center"/>
    </xf>
    <xf numFmtId="0" fontId="12" fillId="10" borderId="72" xfId="0" applyFont="1" applyFill="1" applyBorder="1" applyAlignment="1">
      <alignment horizontal="center" vertical="center"/>
    </xf>
    <xf numFmtId="0" fontId="12" fillId="24" borderId="64" xfId="0" applyFont="1" applyFill="1" applyBorder="1" applyAlignment="1">
      <alignment horizontal="center" vertical="center"/>
    </xf>
    <xf numFmtId="0" fontId="12" fillId="24" borderId="70" xfId="0" applyFont="1" applyFill="1" applyBorder="1" applyAlignment="1">
      <alignment horizontal="center" vertical="center"/>
    </xf>
    <xf numFmtId="0" fontId="12" fillId="24" borderId="72" xfId="0" applyFont="1" applyFill="1" applyBorder="1" applyAlignment="1">
      <alignment horizontal="center" vertical="center"/>
    </xf>
    <xf numFmtId="0" fontId="12" fillId="24" borderId="64" xfId="0" applyFont="1" applyFill="1" applyBorder="1" applyAlignment="1">
      <alignment horizontal="center"/>
    </xf>
    <xf numFmtId="0" fontId="12" fillId="24" borderId="70" xfId="0" applyFont="1" applyFill="1" applyBorder="1" applyAlignment="1">
      <alignment horizontal="center"/>
    </xf>
    <xf numFmtId="0" fontId="12" fillId="24" borderId="72" xfId="0" applyFont="1" applyFill="1" applyBorder="1" applyAlignment="1">
      <alignment horizontal="center"/>
    </xf>
    <xf numFmtId="0" fontId="12" fillId="25" borderId="64" xfId="0" applyFont="1" applyFill="1" applyBorder="1" applyAlignment="1">
      <alignment horizontal="center"/>
    </xf>
    <xf numFmtId="0" fontId="12" fillId="25" borderId="70" xfId="0" applyFont="1" applyFill="1" applyBorder="1" applyAlignment="1">
      <alignment horizontal="center"/>
    </xf>
    <xf numFmtId="0" fontId="12" fillId="25" borderId="72" xfId="0" applyFont="1" applyFill="1" applyBorder="1" applyAlignment="1">
      <alignment horizontal="center"/>
    </xf>
    <xf numFmtId="0" fontId="12" fillId="15" borderId="64" xfId="0" applyFont="1" applyFill="1" applyBorder="1" applyAlignment="1">
      <alignment horizontal="center"/>
    </xf>
    <xf numFmtId="0" fontId="12" fillId="15" borderId="70" xfId="0" applyFont="1" applyFill="1" applyBorder="1" applyAlignment="1">
      <alignment horizontal="center"/>
    </xf>
    <xf numFmtId="0" fontId="12" fillId="15" borderId="72" xfId="0" applyFont="1" applyFill="1" applyBorder="1" applyAlignment="1">
      <alignment horizontal="center"/>
    </xf>
    <xf numFmtId="0" fontId="12" fillId="10" borderId="64" xfId="0" applyFont="1" applyFill="1" applyBorder="1" applyAlignment="1">
      <alignment horizontal="center"/>
    </xf>
    <xf numFmtId="0" fontId="12" fillId="10" borderId="70" xfId="0" applyFont="1" applyFill="1" applyBorder="1" applyAlignment="1">
      <alignment horizontal="center"/>
    </xf>
    <xf numFmtId="0" fontId="12" fillId="10" borderId="72" xfId="0" applyFont="1" applyFill="1" applyBorder="1" applyAlignment="1">
      <alignment horizontal="center"/>
    </xf>
    <xf numFmtId="0" fontId="33" fillId="18" borderId="3" xfId="1" applyFont="1" applyFill="1" applyBorder="1" applyAlignment="1">
      <alignment horizontal="center" wrapText="1"/>
    </xf>
    <xf numFmtId="0" fontId="33" fillId="17" borderId="3" xfId="1" applyFont="1" applyFill="1" applyBorder="1" applyAlignment="1">
      <alignment horizontal="center" wrapText="1"/>
    </xf>
    <xf numFmtId="0" fontId="9" fillId="0" borderId="3" xfId="1" applyFont="1" applyFill="1" applyBorder="1" applyAlignment="1">
      <alignment horizontal="center" vertical="top" wrapText="1"/>
    </xf>
    <xf numFmtId="0" fontId="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7" fillId="0" borderId="0" xfId="1" applyFont="1" applyFill="1" applyBorder="1" applyAlignment="1">
      <alignment horizontal="center" vertical="center" wrapText="1"/>
    </xf>
    <xf numFmtId="0" fontId="6"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2" xfId="1" applyFont="1" applyFill="1" applyBorder="1" applyAlignment="1">
      <alignment horizontal="center" vertical="top" wrapText="1"/>
    </xf>
    <xf numFmtId="0" fontId="9" fillId="0" borderId="63" xfId="1" applyFont="1" applyFill="1" applyBorder="1" applyAlignment="1">
      <alignment horizontal="center" vertical="top" wrapText="1"/>
    </xf>
    <xf numFmtId="0" fontId="33" fillId="18" borderId="1" xfId="1" applyFont="1" applyFill="1" applyBorder="1" applyAlignment="1">
      <alignment horizontal="center" wrapText="1"/>
    </xf>
    <xf numFmtId="0" fontId="33" fillId="18" borderId="9" xfId="1" applyFont="1" applyFill="1" applyBorder="1" applyAlignment="1">
      <alignment horizontal="center" wrapText="1"/>
    </xf>
    <xf numFmtId="0" fontId="33" fillId="17" borderId="9" xfId="1" applyFont="1" applyFill="1" applyBorder="1" applyAlignment="1">
      <alignment horizontal="center" wrapText="1"/>
    </xf>
    <xf numFmtId="0" fontId="33" fillId="17" borderId="2" xfId="1" applyFont="1" applyFill="1" applyBorder="1" applyAlignment="1">
      <alignment horizontal="center" wrapText="1"/>
    </xf>
    <xf numFmtId="0" fontId="9" fillId="0" borderId="53" xfId="1" applyFont="1" applyFill="1" applyBorder="1" applyAlignment="1">
      <alignment horizontal="center" vertical="top" wrapText="1"/>
    </xf>
    <xf numFmtId="0" fontId="9" fillId="0" borderId="54" xfId="1" applyFont="1" applyFill="1" applyBorder="1" applyAlignment="1">
      <alignment horizontal="center" vertical="top" wrapText="1"/>
    </xf>
    <xf numFmtId="0" fontId="9" fillId="0" borderId="49" xfId="0" applyFont="1" applyFill="1" applyBorder="1" applyAlignment="1">
      <alignment horizontal="center" vertical="top" wrapText="1"/>
    </xf>
    <xf numFmtId="0" fontId="19" fillId="0" borderId="50" xfId="0" applyFont="1" applyFill="1" applyBorder="1" applyAlignment="1">
      <alignment horizontal="center" vertical="top" wrapText="1"/>
    </xf>
    <xf numFmtId="0" fontId="19" fillId="0" borderId="54" xfId="0" applyFont="1" applyFill="1" applyBorder="1" applyAlignment="1">
      <alignment horizontal="center" vertical="top" wrapText="1"/>
    </xf>
    <xf numFmtId="0" fontId="9" fillId="0" borderId="44" xfId="1" applyFont="1" applyFill="1" applyBorder="1" applyAlignment="1">
      <alignment horizontal="center" vertical="top" wrapText="1"/>
    </xf>
    <xf numFmtId="0" fontId="9" fillId="0" borderId="56" xfId="1" applyFont="1" applyFill="1" applyBorder="1" applyAlignment="1">
      <alignment horizontal="center" vertical="top" wrapText="1"/>
    </xf>
    <xf numFmtId="0" fontId="29" fillId="0" borderId="3" xfId="0" applyFont="1" applyBorder="1" applyAlignment="1">
      <alignment horizontal="center" wrapText="1"/>
    </xf>
    <xf numFmtId="0" fontId="29" fillId="0" borderId="3" xfId="0" applyFont="1" applyBorder="1" applyAlignment="1">
      <alignment horizontal="center" vertical="top" wrapText="1"/>
    </xf>
    <xf numFmtId="1" fontId="9" fillId="0" borderId="12" xfId="0" applyNumberFormat="1" applyFont="1" applyFill="1" applyBorder="1" applyAlignment="1">
      <alignment horizontal="center" vertical="top"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4" fillId="2" borderId="1" xfId="0" applyFont="1" applyFill="1" applyBorder="1" applyAlignment="1">
      <alignment horizontal="left"/>
    </xf>
    <xf numFmtId="0" fontId="14" fillId="2" borderId="9" xfId="0" applyFont="1" applyFill="1" applyBorder="1" applyAlignment="1">
      <alignment horizontal="left"/>
    </xf>
    <xf numFmtId="0" fontId="14" fillId="2" borderId="2" xfId="0" applyFont="1" applyFill="1" applyBorder="1" applyAlignment="1">
      <alignment horizontal="left"/>
    </xf>
    <xf numFmtId="0" fontId="14" fillId="2" borderId="1" xfId="0" applyFont="1" applyFill="1" applyBorder="1" applyAlignment="1">
      <alignment horizontal="center"/>
    </xf>
    <xf numFmtId="0" fontId="14" fillId="2" borderId="9" xfId="0" applyFont="1" applyFill="1" applyBorder="1" applyAlignment="1">
      <alignment horizontal="center"/>
    </xf>
    <xf numFmtId="0" fontId="14" fillId="2" borderId="2" xfId="0" applyFont="1" applyFill="1" applyBorder="1" applyAlignment="1">
      <alignment horizontal="center"/>
    </xf>
    <xf numFmtId="0" fontId="14" fillId="2" borderId="6" xfId="0" applyFont="1" applyFill="1" applyBorder="1" applyAlignment="1">
      <alignment horizontal="left"/>
    </xf>
    <xf numFmtId="0" fontId="14" fillId="2" borderId="7" xfId="0" applyFont="1" applyFill="1" applyBorder="1" applyAlignment="1">
      <alignment horizontal="left"/>
    </xf>
    <xf numFmtId="0" fontId="14" fillId="2" borderId="8" xfId="0" applyFont="1" applyFill="1" applyBorder="1" applyAlignment="1">
      <alignment horizontal="left"/>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2" borderId="1" xfId="0" applyFont="1" applyFill="1" applyBorder="1" applyAlignment="1">
      <alignment horizontal="center" wrapText="1"/>
    </xf>
    <xf numFmtId="0" fontId="14" fillId="2" borderId="9" xfId="0" applyFont="1" applyFill="1" applyBorder="1" applyAlignment="1">
      <alignment horizontal="center" wrapText="1"/>
    </xf>
    <xf numFmtId="0" fontId="14" fillId="2" borderId="2" xfId="0" applyFont="1" applyFill="1" applyBorder="1" applyAlignment="1">
      <alignment horizontal="center" wrapText="1"/>
    </xf>
  </cellXfs>
  <cellStyles count="7">
    <cellStyle name="Currency" xfId="2" builtinId="4"/>
    <cellStyle name="Currency 2" xfId="3" xr:uid="{00000000-0005-0000-0000-000001000000}"/>
    <cellStyle name="Hyperlink" xfId="4" builtinId="8"/>
    <cellStyle name="Normal" xfId="0" builtinId="0"/>
    <cellStyle name="Normal 2" xfId="1" xr:uid="{00000000-0005-0000-0000-000004000000}"/>
    <cellStyle name="Normal 2 2" xfId="6" xr:uid="{00000000-0005-0000-0000-000005000000}"/>
    <cellStyle name="Normal 2 3" xfId="5" xr:uid="{00000000-0005-0000-0000-000006000000}"/>
  </cellStyles>
  <dxfs count="47">
    <dxf>
      <alignment horizontal="center" textRotation="0" indent="0" justifyLastLine="0" shrinkToFit="0" readingOrder="0"/>
    </dxf>
    <dxf>
      <numFmt numFmtId="13" formatCode="0%"/>
    </dxf>
    <dxf>
      <alignment horizontal="center" textRotation="0" indent="0" justifyLastLine="0" shrinkToFit="0" readingOrder="0"/>
    </dxf>
    <dxf>
      <alignment horizontal="left" vertical="center" textRotation="0" wrapText="0" indent="0" justifyLastLine="0" shrinkToFit="0" readingOrder="0"/>
    </dxf>
    <dxf>
      <numFmt numFmtId="2" formatCode="0.00"/>
    </dxf>
    <dxf>
      <numFmt numFmtId="2" formatCode="0.00"/>
    </dxf>
    <dxf>
      <fill>
        <patternFill patternType="solid">
          <bgColor theme="0" tint="-4.9989318521683403E-2"/>
        </patternFill>
      </fill>
    </dxf>
    <dxf>
      <fill>
        <patternFill patternType="solid">
          <bgColor theme="0" tint="-4.9989318521683403E-2"/>
        </patternFill>
      </fill>
    </dxf>
    <dxf>
      <font>
        <color theme="0"/>
      </font>
    </dxf>
    <dxf>
      <fill>
        <patternFill patternType="solid">
          <bgColor theme="1"/>
        </patternFill>
      </fill>
    </dxf>
    <dxf>
      <border>
        <left style="thin">
          <color indexed="64"/>
        </left>
        <right style="thin">
          <color indexed="64"/>
        </right>
        <top style="thin">
          <color indexed="64"/>
        </top>
        <vertical style="thin">
          <color indexed="64"/>
        </vertical>
        <horizontal style="thin">
          <color indexed="64"/>
        </horizontal>
      </border>
    </dxf>
    <dxf>
      <font>
        <b val="0"/>
      </font>
    </dxf>
    <dxf>
      <font>
        <i val="0"/>
      </font>
    </dxf>
    <dxf>
      <font>
        <i/>
      </font>
    </dxf>
    <dxf>
      <font>
        <b/>
      </font>
    </dxf>
    <dxf>
      <fill>
        <patternFill patternType="none">
          <bgColor auto="1"/>
        </patternFill>
      </fill>
    </dxf>
    <dxf>
      <font>
        <color auto="1"/>
      </font>
    </dxf>
    <dxf>
      <fill>
        <patternFill patternType="solid">
          <bgColor theme="1"/>
        </patternFill>
      </fill>
    </dxf>
    <dxf>
      <font>
        <color theme="0"/>
      </font>
    </dxf>
    <dxf>
      <fill>
        <patternFill>
          <bgColor theme="0" tint="-4.9989318521683403E-2"/>
        </patternFill>
      </fill>
    </dxf>
    <dxf>
      <fill>
        <patternFill patternType="solid">
          <bgColor theme="0" tint="-4.9989318521683403E-2"/>
        </patternFill>
      </fill>
    </dxf>
    <dxf>
      <font>
        <b val="0"/>
      </font>
    </dxf>
    <dxf>
      <font>
        <b val="0"/>
      </font>
    </dxf>
    <dxf>
      <fill>
        <patternFill patternType="solid">
          <bgColor theme="0" tint="-4.9989318521683403E-2"/>
        </patternFill>
      </fill>
    </dxf>
    <dxf>
      <font>
        <b val="0"/>
      </font>
    </dxf>
    <dxf>
      <fill>
        <patternFill patternType="solid">
          <bgColor theme="0" tint="-4.9989318521683403E-2"/>
        </patternFill>
      </fill>
    </dxf>
    <dxf>
      <font>
        <b val="0"/>
      </font>
    </dxf>
    <dxf>
      <font>
        <b val="0"/>
      </font>
    </dxf>
    <dxf>
      <font>
        <b val="0"/>
      </font>
    </dxf>
    <dxf>
      <font>
        <b val="0"/>
      </font>
    </dxf>
    <dxf>
      <font>
        <b/>
      </font>
    </dxf>
    <dxf>
      <alignment horizontal="center"/>
    </dxf>
    <dxf>
      <alignment horizontal="center"/>
    </dxf>
    <dxf>
      <alignment horizontal="left"/>
    </dxf>
    <dxf>
      <alignment horizontal="left"/>
    </dxf>
    <dxf>
      <alignment horizontal="cent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horizontal="center"/>
    </dxf>
    <dxf>
      <alignment horizontal="center"/>
    </dxf>
    <dxf>
      <fill>
        <patternFill patternType="solid">
          <bgColor theme="1"/>
        </patternFill>
      </fill>
    </dxf>
    <dxf>
      <font>
        <color theme="0"/>
      </font>
    </dxf>
    <dxf>
      <font>
        <color theme="0"/>
      </font>
    </dxf>
    <dxf>
      <fill>
        <patternFill patternType="solid">
          <bgColor theme="1"/>
        </patternFill>
      </fill>
    </dxf>
    <dxf>
      <fill>
        <patternFill patternType="solid">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76200</xdr:colOff>
      <xdr:row>0</xdr:row>
      <xdr:rowOff>66675</xdr:rowOff>
    </xdr:from>
    <xdr:to>
      <xdr:col>3</xdr:col>
      <xdr:colOff>457200</xdr:colOff>
      <xdr:row>3</xdr:row>
      <xdr:rowOff>57150</xdr:rowOff>
    </xdr:to>
    <xdr:sp macro="[0]!ResetReview" textlink="">
      <xdr:nvSpPr>
        <xdr:cNvPr id="3" name="Rounded Rectangle 2">
          <a:extLst>
            <a:ext uri="{FF2B5EF4-FFF2-40B4-BE49-F238E27FC236}">
              <a16:creationId xmlns:a16="http://schemas.microsoft.com/office/drawing/2014/main" id="{00000000-0008-0000-0100-000003000000}"/>
            </a:ext>
          </a:extLst>
        </xdr:cNvPr>
        <xdr:cNvSpPr/>
      </xdr:nvSpPr>
      <xdr:spPr>
        <a:xfrm>
          <a:off x="7839075" y="66675"/>
          <a:ext cx="1428750" cy="571500"/>
        </a:xfrm>
        <a:prstGeom prst="round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Refresh Final Scoring Review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0</xdr:row>
      <xdr:rowOff>126999</xdr:rowOff>
    </xdr:from>
    <xdr:to>
      <xdr:col>1</xdr:col>
      <xdr:colOff>1651000</xdr:colOff>
      <xdr:row>3</xdr:row>
      <xdr:rowOff>201083</xdr:rowOff>
    </xdr:to>
    <xdr:sp macro="[0]!ReCalculateScoring" textlink="">
      <xdr:nvSpPr>
        <xdr:cNvPr id="2" name="Rounded Rectangle 1">
          <a:extLst>
            <a:ext uri="{FF2B5EF4-FFF2-40B4-BE49-F238E27FC236}">
              <a16:creationId xmlns:a16="http://schemas.microsoft.com/office/drawing/2014/main" id="{00000000-0008-0000-0200-000002000000}"/>
            </a:ext>
          </a:extLst>
        </xdr:cNvPr>
        <xdr:cNvSpPr/>
      </xdr:nvSpPr>
      <xdr:spPr>
        <a:xfrm>
          <a:off x="592666" y="126999"/>
          <a:ext cx="1629834" cy="783167"/>
        </a:xfrm>
        <a:prstGeom prst="roundRect">
          <a:avLst/>
        </a:prstGeom>
        <a:ln>
          <a:solidFill>
            <a:sysClr val="windowText" lastClr="00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Recalculate Scoring / Order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CoC/Renewal%20Ranking%20Report/Western%20CoC%20Ranking%20Calculator%202016%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p"/>
      <sheetName val="Summary Scoring Tab"/>
      <sheetName val="CoC Renewal Ranking Report"/>
      <sheetName val="Project Type"/>
      <sheetName val="Severity of Needs"/>
      <sheetName val="Length of Stay"/>
      <sheetName val="Exit-Retention to PH Measure"/>
      <sheetName val="Returns to Homelessness"/>
      <sheetName val="Income Growth Measure"/>
      <sheetName val="Youth Projects Education"/>
      <sheetName val="Access to Mainstream Benefits"/>
      <sheetName val="Enroll to Mainstream Benefits"/>
      <sheetName val="Unit Utilization Rate"/>
      <sheetName val="Drawdown Rates"/>
      <sheetName val="Funds Recaptured By HUD"/>
      <sheetName val="Cost Effectiveness"/>
      <sheetName val="Timely APR Submission"/>
      <sheetName val="Housing First Approach"/>
      <sheetName val="Opening Doors Goals"/>
      <sheetName val="RHAB Participation"/>
      <sheetName val="HMIS Data Quality"/>
      <sheetName val="Service Linkage Perf. Meas."/>
      <sheetName val="Raw Total Score"/>
      <sheetName val="Drop Down"/>
      <sheetName val="Report Details"/>
      <sheetName val="Sheet2"/>
      <sheetName val="Tiebreaking"/>
      <sheetName val="Reduction Worksheet"/>
      <sheetName val="CoC Application ran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1">
          <cell r="H1" t="str">
            <v>[Select one]</v>
          </cell>
        </row>
        <row r="2">
          <cell r="H2" t="str">
            <v>Yes</v>
          </cell>
        </row>
        <row r="3">
          <cell r="H3" t="str">
            <v>No</v>
          </cell>
        </row>
      </sheetData>
      <sheetData sheetId="24" refreshError="1"/>
      <sheetData sheetId="25" refreshError="1"/>
      <sheetData sheetId="26" refreshError="1"/>
      <sheetData sheetId="27" refreshError="1"/>
      <sheetData sheetId="2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721.761963078701" createdVersion="6" refreshedVersion="6" minRefreshableVersion="3" recordCount="45" xr:uid="{00000000-000A-0000-FFFF-FFFF03000000}">
  <cacheSource type="worksheet">
    <worksheetSource ref="A5:AM50" sheet="Final Scoring Review"/>
  </cacheSource>
  <cacheFields count="39">
    <cacheField name="GIW Agency Name" numFmtId="0">
      <sharedItems/>
    </cacheField>
    <cacheField name="GIW Project Name" numFmtId="0">
      <sharedItems count="45">
        <s v="Rapid Re-Housing Consolidation"/>
        <s v="Permanent Supportive Housing Program"/>
        <s v="PSHP Pike County"/>
        <s v="Rural Permanent Supportive Housing Program"/>
        <s v="Susquehanna/Wayne PSHP"/>
        <s v="Bedford, Fulton, Huntingdon RRH FFY2018"/>
        <s v="Centre County Rapid Re Housing Program"/>
        <s v="Cambria County Comprehensive Housing Program"/>
        <s v="Franklin/ Fulton S+C Project 2019"/>
        <s v="Franklin/Fulton Homeless Assistance Project 2019"/>
        <s v="Lycoming/Clinton Renewal #7"/>
        <s v="Pathfinders"/>
        <s v="Shelter Plus Care MC"/>
        <s v="Carlisle Supportive Housing Program"/>
        <s v="Perry County Rapid ReHousing"/>
        <s v="Perry County Veterans Program"/>
        <s v="PSH Consolidated"/>
        <s v="Rapid Rehousing Cumberland Perry Lebanon"/>
        <s v="Rapid Rehousing II"/>
        <s v="Shelter + Care Chronic"/>
        <s v="HDC SHP 3 2016"/>
        <s v="HDC SHP 6 2016"/>
        <s v="Nittany House Apartments"/>
        <s v="Nittany House Apartments II"/>
        <s v="Huntingdon House Rapid Rehousing Program"/>
        <s v="LCHA S+C 2018"/>
        <s v="NCHA S+C 2018"/>
        <s v="Independence Gardens Renewal Project Application FY 2018"/>
        <s v="Schoolhouse Gardens Renewal Project Application FY 2018"/>
        <s v="Crossroads Family"/>
        <s v="Crossroads Housing Bonus"/>
        <s v="Crossroads Individual"/>
        <s v="Crossroads Schuylkill Co. Permanent Supportive Housing"/>
        <s v="LV ACT Housing Supports"/>
        <s v="SHP Transitional Housing Project"/>
        <s v="Tableland PSH Expansion"/>
        <s v="Outreach and Case Management for the Disabled, Chronically Homeless"/>
        <s v="Pathways Housing"/>
        <s v="Pathways Housing 2"/>
        <s v="Pathways TBRA for Families, Youth and Veterans"/>
        <s v="Tenant-Based Rental Assistance for the Disabled,Chronically Homeless"/>
        <s v="Allentown Hospitality House Permanent Housing Program"/>
        <s v="Salvation Army Carlisle PH Project"/>
        <s v="VHDC SHP #2 &amp; #3 Consolidation 2018"/>
        <s v="Lehigh Valley RRH for Families"/>
      </sharedItems>
    </cacheField>
    <cacheField name="Grant #" numFmtId="0">
      <sharedItems/>
    </cacheField>
    <cacheField name="Project Type" numFmtId="0">
      <sharedItems/>
    </cacheField>
    <cacheField name="Project Ranking" numFmtId="0">
      <sharedItems containsNonDate="0" containsString="0" containsBlank="1"/>
    </cacheField>
    <cacheField name="Final Total Score" numFmtId="2">
      <sharedItems containsSemiMixedTypes="0" containsString="0" containsNumber="1" minValue="53.524999999999999" maxValue="87.5"/>
    </cacheField>
    <cacheField name="Raw Total Score" numFmtId="2">
      <sharedItems containsSemiMixedTypes="0" containsString="0" containsNumber="1" minValue="53.524999999999999" maxValue="87.5"/>
    </cacheField>
    <cacheField name="1a. Housing Outcomes (RRH)" numFmtId="0">
      <sharedItems containsMixedTypes="1" containsNumber="1" containsInteger="1" minValue="0" maxValue="10"/>
    </cacheField>
    <cacheField name="1b. Housing Outcomes (SSO)" numFmtId="0">
      <sharedItems containsMixedTypes="1" containsNumber="1" containsInteger="1" minValue="10" maxValue="10"/>
    </cacheField>
    <cacheField name="1c. Housing Outcomes (PSH)" numFmtId="0">
      <sharedItems containsMixedTypes="1" containsNumber="1" containsInteger="1" minValue="2" maxValue="10"/>
    </cacheField>
    <cacheField name="2. Returns of Homelessness" numFmtId="0">
      <sharedItems containsSemiMixedTypes="0" containsString="0" containsNumber="1" containsInteger="1" minValue="0" maxValue="3"/>
    </cacheField>
    <cacheField name="3. Safety Improvement (DV Only)" numFmtId="0">
      <sharedItems containsMixedTypes="1" containsNumber="1" containsInteger="1" minValue="3" maxValue="3"/>
    </cacheField>
    <cacheField name="4. Length of Time Homeless" numFmtId="0">
      <sharedItems containsSemiMixedTypes="0" containsString="0" containsNumber="1" containsInteger="1" minValue="0" maxValue="0"/>
    </cacheField>
    <cacheField name="5a. Earned Income Growth" numFmtId="0">
      <sharedItems containsMixedTypes="1" containsNumber="1" containsInteger="1" minValue="0" maxValue="5"/>
    </cacheField>
    <cacheField name="5b. UnEarned Income Growth" numFmtId="0">
      <sharedItems containsMixedTypes="1" containsNumber="1" containsInteger="1" minValue="0" maxValue="5"/>
    </cacheField>
    <cacheField name="5c. Total Income Growth (PSH Only)" numFmtId="0">
      <sharedItems containsMixedTypes="1" containsNumber="1" containsInteger="1" minValue="0" maxValue="8"/>
    </cacheField>
    <cacheField name="5d. Income Growth Only (PSH Only)" numFmtId="0">
      <sharedItems containsSemiMixedTypes="0" containsString="0" containsNumber="1" containsInteger="1" minValue="0" maxValue="0"/>
    </cacheField>
    <cacheField name="6. Noncash / Mainstream Benefits" numFmtId="0">
      <sharedItems containsSemiMixedTypes="0" containsString="0" containsNumber="1" containsInteger="1" minValue="0" maxValue="7"/>
    </cacheField>
    <cacheField name="7. Project Partipicant Eligibility" numFmtId="0">
      <sharedItems containsSemiMixedTypes="0" containsString="0" containsNumber="1" containsInteger="1" minValue="0" maxValue="5"/>
    </cacheField>
    <cacheField name="8. Unit Utilization Rate" numFmtId="0">
      <sharedItems containsMixedTypes="1" containsNumber="1" containsInteger="1" minValue="0" maxValue="5"/>
    </cacheField>
    <cacheField name="9. Drawdown Rates" numFmtId="1">
      <sharedItems containsSemiMixedTypes="0" containsString="0" containsNumber="1" containsInteger="1" minValue="0" maxValue="4"/>
    </cacheField>
    <cacheField name="10. Funds Recaptured by HUD" numFmtId="1">
      <sharedItems containsSemiMixedTypes="0" containsString="0" containsNumber="1" containsInteger="1" minValue="0" maxValue="5"/>
    </cacheField>
    <cacheField name="11. Timely APR Submission" numFmtId="1">
      <sharedItems containsMixedTypes="1" containsNumber="1" containsInteger="1" minValue="4" maxValue="4"/>
    </cacheField>
    <cacheField name="12. Cost Effectiveness" numFmtId="1">
      <sharedItems containsSemiMixedTypes="0" containsString="0" containsNumber="1" containsInteger="1" minValue="0" maxValue="3"/>
    </cacheField>
    <cacheField name="13. Cost per Positive Exit" numFmtId="1">
      <sharedItems containsSemiMixedTypes="0" containsString="0" containsNumber="1" containsInteger="1" minValue="0" maxValue="3"/>
    </cacheField>
    <cacheField name="14. HUD Monitoring" numFmtId="1">
      <sharedItems containsSemiMixedTypes="0" containsString="0" containsNumber="1" containsInteger="1" minValue="0" maxValue="0"/>
    </cacheField>
    <cacheField name="15. CoC Project Description" numFmtId="2">
      <sharedItems/>
    </cacheField>
    <cacheField name="16. Opening Doors Goals" numFmtId="0">
      <sharedItems containsSemiMixedTypes="0" containsString="0" containsNumber="1" containsInteger="1" minValue="0" maxValue="0"/>
    </cacheField>
    <cacheField name="15a. Severity of Needs" numFmtId="2">
      <sharedItems containsSemiMixedTypes="0" containsString="0" containsNumber="1" minValue="0" maxValue="7.5"/>
    </cacheField>
    <cacheField name="15b. HH w/Zero Income at Entry" numFmtId="0">
      <sharedItems containsSemiMixedTypes="0" containsString="0" containsNumber="1" containsInteger="1" minValue="0" maxValue="2"/>
    </cacheField>
    <cacheField name="15c. Chronic HH at Entry" numFmtId="2">
      <sharedItems containsSemiMixedTypes="0" containsString="0" containsNumber="1" minValue="0" maxValue="2.5"/>
    </cacheField>
    <cacheField name="16. Housing First Approach" numFmtId="0">
      <sharedItems containsSemiMixedTypes="0" containsString="0" containsNumber="1" containsInteger="1" minValue="0" maxValue="10"/>
    </cacheField>
    <cacheField name="17. RHAB Participation" numFmtId="2">
      <sharedItems containsSemiMixedTypes="0" containsString="0" containsNumber="1" minValue="8" maxValue="11"/>
    </cacheField>
    <cacheField name="18. Attended CoC Meetings" numFmtId="0">
      <sharedItems containsSemiMixedTypes="0" containsString="0" containsNumber="1" containsInteger="1" minValue="0" maxValue="0"/>
    </cacheField>
    <cacheField name="19. Attended CoC Webinars / Trainings" numFmtId="0">
      <sharedItems containsSemiMixedTypes="0" containsString="0" containsNumber="1" containsInteger="1" minValue="0" maxValue="5"/>
    </cacheField>
    <cacheField name="20. HMIS high data quality " numFmtId="0">
      <sharedItems containsSemiMixedTypes="0" containsString="0" containsNumber="1" containsInteger="1" minValue="4" maxValue="4"/>
    </cacheField>
    <cacheField name="21. Timeliness of HMIS Data Entry" numFmtId="0">
      <sharedItems containsSemiMixedTypes="0" containsString="0" containsNumber="1" containsInteger="1" minValue="0" maxValue="0"/>
    </cacheField>
    <cacheField name="25. HMIS Bed Inventory" numFmtId="0">
      <sharedItems containsSemiMixedTypes="0" containsString="0" containsNumber="1" containsInteger="1" minValue="0" maxValue="0"/>
    </cacheField>
    <cacheField nam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
  <r>
    <s v="Blair County Community Action Program"/>
    <x v="0"/>
    <s v="PA0372L3E091810"/>
    <s v="PH-RRH"/>
    <m/>
    <n v="80.6875"/>
    <n v="80.6875"/>
    <n v="7"/>
    <s v=""/>
    <s v=""/>
    <n v="1"/>
    <s v=""/>
    <n v="0"/>
    <n v="5"/>
    <n v="5"/>
    <s v=""/>
    <n v="0"/>
    <n v="3"/>
    <n v="5"/>
    <n v="0"/>
    <n v="4"/>
    <n v="5"/>
    <n v="4"/>
    <n v="1"/>
    <n v="1"/>
    <n v="0"/>
    <s v=""/>
    <n v="0"/>
    <n v="7.5"/>
    <n v="2"/>
    <n v="0.1875"/>
    <n v="10"/>
    <n v="11"/>
    <n v="0"/>
    <n v="5"/>
    <n v="4"/>
    <n v="0"/>
    <n v="0"/>
    <m/>
  </r>
  <r>
    <s v="Catholic Charities of the Diocese of Allentown"/>
    <x v="1"/>
    <s v="PA0520L3T091807"/>
    <s v="PH"/>
    <m/>
    <n v="60.5"/>
    <n v="60.5"/>
    <s v=""/>
    <s v=""/>
    <n v="10"/>
    <n v="3"/>
    <s v=""/>
    <n v="0"/>
    <s v=""/>
    <s v=""/>
    <n v="2"/>
    <n v="0"/>
    <n v="3"/>
    <n v="5"/>
    <n v="0"/>
    <n v="0"/>
    <n v="0"/>
    <n v="4"/>
    <n v="3"/>
    <n v="3"/>
    <n v="0"/>
    <s v=""/>
    <n v="0"/>
    <n v="2.5"/>
    <n v="0"/>
    <n v="0"/>
    <n v="10"/>
    <n v="11"/>
    <n v="0"/>
    <n v="0"/>
    <n v="4"/>
    <n v="0"/>
    <n v="0"/>
    <m/>
  </r>
  <r>
    <s v="Catholic Social Services of the Diocese of Scranton, Inc."/>
    <x v="2"/>
    <s v="PA0519L3T091806"/>
    <s v="PH"/>
    <m/>
    <n v="81"/>
    <n v="81"/>
    <s v=""/>
    <s v=""/>
    <n v="10"/>
    <n v="3"/>
    <s v=""/>
    <n v="0"/>
    <s v=""/>
    <s v=""/>
    <n v="8"/>
    <n v="0"/>
    <n v="7"/>
    <n v="5"/>
    <n v="0"/>
    <n v="0"/>
    <n v="4"/>
    <n v="4"/>
    <n v="0"/>
    <n v="1"/>
    <n v="0"/>
    <s v=""/>
    <n v="0"/>
    <n v="7.5"/>
    <n v="0"/>
    <n v="2.5"/>
    <n v="10"/>
    <n v="10"/>
    <n v="0"/>
    <n v="5"/>
    <n v="4"/>
    <n v="0"/>
    <n v="0"/>
    <m/>
  </r>
  <r>
    <s v="Catholic Social Services of the Diocese of Scranton, Inc."/>
    <x v="3"/>
    <s v="PA0386L3T091810"/>
    <s v="PH"/>
    <m/>
    <n v="86.75"/>
    <n v="86.75"/>
    <s v=""/>
    <s v=""/>
    <n v="10"/>
    <n v="3"/>
    <s v=""/>
    <n v="0"/>
    <s v=""/>
    <s v=""/>
    <n v="5"/>
    <n v="0"/>
    <n v="7"/>
    <n v="5"/>
    <n v="3"/>
    <n v="4"/>
    <n v="5"/>
    <n v="4"/>
    <n v="0"/>
    <n v="0"/>
    <n v="0"/>
    <s v=""/>
    <n v="0"/>
    <n v="7.5"/>
    <n v="2"/>
    <n v="2.25"/>
    <n v="10"/>
    <n v="10"/>
    <n v="0"/>
    <n v="5"/>
    <n v="4"/>
    <n v="0"/>
    <n v="0"/>
    <m/>
  </r>
  <r>
    <s v="Catholic Social Services of the Diocese of Scranton, Inc."/>
    <x v="4"/>
    <s v="PA0450L3T091807"/>
    <s v="PH"/>
    <m/>
    <n v="83"/>
    <n v="83"/>
    <s v=""/>
    <s v=""/>
    <n v="10"/>
    <n v="3"/>
    <s v=""/>
    <n v="0"/>
    <s v=""/>
    <s v=""/>
    <n v="2"/>
    <n v="0"/>
    <n v="7"/>
    <n v="5"/>
    <n v="5"/>
    <n v="0"/>
    <n v="4"/>
    <n v="4"/>
    <n v="1"/>
    <n v="1"/>
    <n v="0"/>
    <s v=""/>
    <n v="0"/>
    <n v="7.5"/>
    <n v="2"/>
    <n v="2.5"/>
    <n v="10"/>
    <n v="10"/>
    <n v="0"/>
    <n v="5"/>
    <n v="4"/>
    <n v="0"/>
    <n v="0"/>
    <m/>
  </r>
  <r>
    <s v="Center for Community Action"/>
    <x v="5"/>
    <s v="PA0661L3E091804"/>
    <s v="PH-RRH"/>
    <m/>
    <n v="76.5"/>
    <n v="76.5"/>
    <n v="7"/>
    <s v=""/>
    <s v=""/>
    <n v="3"/>
    <s v=""/>
    <n v="0"/>
    <n v="5"/>
    <n v="0"/>
    <s v=""/>
    <n v="0"/>
    <n v="3"/>
    <n v="5"/>
    <n v="0"/>
    <n v="4"/>
    <n v="5"/>
    <n v="4"/>
    <n v="3"/>
    <n v="3"/>
    <n v="0"/>
    <s v=""/>
    <n v="0"/>
    <n v="2.5"/>
    <n v="2"/>
    <n v="0"/>
    <n v="10"/>
    <n v="11"/>
    <n v="0"/>
    <n v="5"/>
    <n v="4"/>
    <n v="0"/>
    <n v="0"/>
    <m/>
  </r>
  <r>
    <s v="Centre County Government"/>
    <x v="6"/>
    <s v="PA0814L3T091802"/>
    <s v="PH-RRH"/>
    <m/>
    <n v="72.55"/>
    <n v="72.55"/>
    <n v="7"/>
    <s v=""/>
    <s v=""/>
    <n v="3"/>
    <s v=""/>
    <n v="0"/>
    <n v="5"/>
    <n v="0"/>
    <s v=""/>
    <n v="0"/>
    <n v="3"/>
    <n v="5"/>
    <n v="0"/>
    <n v="4"/>
    <n v="2"/>
    <n v="4"/>
    <n v="2"/>
    <n v="2"/>
    <n v="0"/>
    <s v=""/>
    <n v="0"/>
    <n v="7.5"/>
    <n v="0"/>
    <n v="0.05"/>
    <n v="10"/>
    <n v="9"/>
    <n v="0"/>
    <n v="5"/>
    <n v="4"/>
    <n v="0"/>
    <n v="0"/>
    <m/>
  </r>
  <r>
    <s v="County of Cambria"/>
    <x v="7"/>
    <s v="PA0578L3E091802"/>
    <s v="PH"/>
    <m/>
    <n v="78.5"/>
    <n v="78.5"/>
    <s v=""/>
    <s v=""/>
    <n v="7"/>
    <n v="3"/>
    <s v=""/>
    <n v="0"/>
    <s v=""/>
    <s v=""/>
    <n v="8"/>
    <n v="0"/>
    <n v="7"/>
    <n v="0"/>
    <n v="5"/>
    <n v="0"/>
    <n v="5"/>
    <n v="4"/>
    <n v="3"/>
    <n v="3"/>
    <n v="0"/>
    <s v=""/>
    <n v="0"/>
    <n v="7.5"/>
    <n v="2"/>
    <n v="0"/>
    <n v="10"/>
    <n v="10"/>
    <n v="0"/>
    <n v="0"/>
    <n v="4"/>
    <n v="0"/>
    <n v="0"/>
    <m/>
  </r>
  <r>
    <s v="County of Franklin"/>
    <x v="8"/>
    <s v="PA0649L3T091806"/>
    <s v="PH"/>
    <m/>
    <n v="71.875"/>
    <n v="71.875"/>
    <s v=""/>
    <s v=""/>
    <n v="2"/>
    <n v="3"/>
    <s v=""/>
    <n v="0"/>
    <s v=""/>
    <s v=""/>
    <n v="0"/>
    <n v="0"/>
    <n v="7"/>
    <n v="5"/>
    <n v="5"/>
    <n v="4"/>
    <n v="0"/>
    <n v="4"/>
    <n v="3"/>
    <n v="3"/>
    <n v="0"/>
    <s v=""/>
    <n v="0"/>
    <n v="7.5"/>
    <n v="2"/>
    <n v="1.375"/>
    <n v="10"/>
    <n v="9"/>
    <n v="0"/>
    <n v="2"/>
    <n v="4"/>
    <n v="0"/>
    <n v="0"/>
    <m/>
  </r>
  <r>
    <s v="County of Franklin"/>
    <x v="9"/>
    <s v="PA0182L3T091809"/>
    <s v="PH"/>
    <m/>
    <n v="71.375"/>
    <n v="71.375"/>
    <s v=""/>
    <s v=""/>
    <n v="10"/>
    <n v="3"/>
    <s v=""/>
    <n v="0"/>
    <s v=""/>
    <s v=""/>
    <n v="5"/>
    <n v="0"/>
    <n v="0"/>
    <n v="5"/>
    <n v="0"/>
    <n v="4"/>
    <n v="2"/>
    <n v="4"/>
    <n v="2"/>
    <n v="2"/>
    <n v="0"/>
    <s v=""/>
    <n v="0"/>
    <n v="7.5"/>
    <n v="1"/>
    <n v="0.875"/>
    <n v="10"/>
    <n v="9"/>
    <n v="0"/>
    <n v="2"/>
    <n v="4"/>
    <n v="0"/>
    <n v="0"/>
    <m/>
  </r>
  <r>
    <s v="County of Lycoming DBA Lycoming-Clinton Joinder Board"/>
    <x v="10"/>
    <s v="PA0445L3T091807"/>
    <s v="PH"/>
    <m/>
    <n v="81.396428571428572"/>
    <n v="81.396428571428572"/>
    <s v=""/>
    <s v=""/>
    <n v="10"/>
    <n v="3"/>
    <s v=""/>
    <n v="0"/>
    <s v=""/>
    <s v=""/>
    <n v="5"/>
    <n v="0"/>
    <n v="7"/>
    <n v="5"/>
    <n v="5"/>
    <n v="4"/>
    <n v="5"/>
    <n v="4"/>
    <n v="2"/>
    <n v="2"/>
    <n v="0"/>
    <s v=""/>
    <n v="0"/>
    <n v="2.5"/>
    <n v="2"/>
    <n v="1.3250000000000002"/>
    <n v="10"/>
    <n v="8.5714285714285712"/>
    <n v="0"/>
    <n v="1"/>
    <n v="4"/>
    <n v="0"/>
    <n v="0"/>
    <m/>
  </r>
  <r>
    <s v="Fitzmaurice Community Services, Inc"/>
    <x v="11"/>
    <s v="PA0214L3T091811"/>
    <s v="PH"/>
    <m/>
    <n v="77.05"/>
    <n v="77.05"/>
    <s v=""/>
    <s v=""/>
    <n v="10"/>
    <n v="3"/>
    <s v=""/>
    <n v="0"/>
    <s v=""/>
    <s v=""/>
    <n v="8"/>
    <n v="0"/>
    <n v="7"/>
    <n v="2"/>
    <n v="5"/>
    <n v="0"/>
    <n v="5"/>
    <n v="4"/>
    <n v="0"/>
    <n v="0"/>
    <n v="0"/>
    <s v=""/>
    <n v="0"/>
    <n v="2.5"/>
    <n v="0"/>
    <n v="0.55000000000000004"/>
    <n v="10"/>
    <n v="11"/>
    <n v="0"/>
    <n v="5"/>
    <n v="4"/>
    <n v="0"/>
    <n v="0"/>
    <m/>
  </r>
  <r>
    <s v="Housing Authority of Monroe County"/>
    <x v="12"/>
    <s v="PA0219L3T091808"/>
    <s v="PH"/>
    <m/>
    <n v="81.150000000000006"/>
    <n v="81.150000000000006"/>
    <s v=""/>
    <s v=""/>
    <n v="10"/>
    <n v="3"/>
    <s v=""/>
    <n v="0"/>
    <s v=""/>
    <s v=""/>
    <n v="5"/>
    <n v="0"/>
    <n v="7"/>
    <n v="5"/>
    <n v="5"/>
    <n v="4"/>
    <n v="1"/>
    <n v="4"/>
    <n v="3"/>
    <n v="3"/>
    <n v="0"/>
    <s v=""/>
    <n v="0"/>
    <n v="0"/>
    <n v="1"/>
    <n v="0.15"/>
    <n v="10"/>
    <n v="11"/>
    <n v="0"/>
    <n v="5"/>
    <n v="4"/>
    <n v="0"/>
    <n v="0"/>
    <m/>
  </r>
  <r>
    <s v="Housing Authority of the County of Cumberland"/>
    <x v="13"/>
    <s v="PA0553L3T091808"/>
    <s v="PH"/>
    <m/>
    <n v="84"/>
    <n v="84"/>
    <s v=""/>
    <s v=""/>
    <n v="10"/>
    <n v="3"/>
    <s v=""/>
    <n v="0"/>
    <s v=""/>
    <s v=""/>
    <n v="0"/>
    <n v="0"/>
    <n v="7"/>
    <n v="5"/>
    <n v="5"/>
    <n v="4"/>
    <n v="5"/>
    <n v="4"/>
    <n v="2"/>
    <n v="2"/>
    <n v="0"/>
    <s v=""/>
    <n v="0"/>
    <n v="2.5"/>
    <n v="2"/>
    <n v="2.5"/>
    <n v="10"/>
    <n v="11"/>
    <n v="0"/>
    <n v="5"/>
    <n v="4"/>
    <n v="0"/>
    <n v="0"/>
    <m/>
  </r>
  <r>
    <s v="Housing Authority of the County of Cumberland"/>
    <x v="14"/>
    <s v="PA0514L3T091805"/>
    <s v="PH-RRH"/>
    <m/>
    <n v="74.8"/>
    <n v="74.8"/>
    <n v="10"/>
    <s v=""/>
    <s v=""/>
    <n v="3"/>
    <s v=""/>
    <n v="0"/>
    <n v="0"/>
    <n v="0"/>
    <s v=""/>
    <n v="0"/>
    <n v="3"/>
    <n v="5"/>
    <n v="5"/>
    <n v="4"/>
    <n v="2"/>
    <n v="4"/>
    <n v="3"/>
    <n v="3"/>
    <n v="0"/>
    <s v=""/>
    <n v="0"/>
    <n v="2.5"/>
    <n v="0"/>
    <n v="0.3"/>
    <n v="10"/>
    <n v="11"/>
    <n v="0"/>
    <n v="5"/>
    <n v="4"/>
    <n v="0"/>
    <n v="0"/>
    <m/>
  </r>
  <r>
    <s v="Housing Authority of the County of Cumberland"/>
    <x v="15"/>
    <s v="PA0177L3T091806"/>
    <s v="PH"/>
    <m/>
    <n v="71.5"/>
    <n v="71.5"/>
    <s v=""/>
    <s v=""/>
    <n v="10"/>
    <n v="3"/>
    <s v=""/>
    <n v="0"/>
    <s v=""/>
    <s v=""/>
    <n v="8"/>
    <n v="0"/>
    <n v="7"/>
    <n v="5"/>
    <n v="0"/>
    <n v="0"/>
    <n v="5"/>
    <s v=""/>
    <n v="1"/>
    <n v="0"/>
    <n v="0"/>
    <s v=""/>
    <n v="0"/>
    <n v="2.5"/>
    <n v="0"/>
    <n v="0"/>
    <n v="10"/>
    <n v="11"/>
    <n v="0"/>
    <n v="5"/>
    <n v="4"/>
    <n v="0"/>
    <n v="0"/>
    <m/>
  </r>
  <r>
    <s v="Housing Authority of the County of Cumberland"/>
    <x v="16"/>
    <s v="PA0447L3T091703"/>
    <s v="PH"/>
    <m/>
    <n v="53.524999999999999"/>
    <n v="53.524999999999999"/>
    <s v=""/>
    <s v=""/>
    <n v="4"/>
    <n v="3"/>
    <s v=""/>
    <n v="0"/>
    <s v=""/>
    <s v=""/>
    <n v="0"/>
    <n v="0"/>
    <n v="3"/>
    <n v="0"/>
    <n v="0"/>
    <n v="0"/>
    <n v="0"/>
    <n v="4"/>
    <n v="2"/>
    <n v="2"/>
    <n v="0"/>
    <s v=""/>
    <n v="0"/>
    <n v="2.5"/>
    <n v="2"/>
    <n v="1.0249999999999999"/>
    <n v="10"/>
    <n v="11"/>
    <n v="0"/>
    <n v="5"/>
    <n v="4"/>
    <n v="0"/>
    <n v="0"/>
    <m/>
  </r>
  <r>
    <s v="Housing Authority of the County of Cumberland"/>
    <x v="17"/>
    <s v="PA0812L3T091802"/>
    <s v="PH-RRH"/>
    <m/>
    <n v="65"/>
    <n v="65"/>
    <n v="10"/>
    <s v=""/>
    <s v=""/>
    <n v="3"/>
    <s v=""/>
    <n v="0"/>
    <n v="5"/>
    <n v="0"/>
    <s v=""/>
    <n v="0"/>
    <n v="7"/>
    <n v="0"/>
    <n v="0"/>
    <n v="4"/>
    <n v="0"/>
    <n v="4"/>
    <n v="0"/>
    <n v="0"/>
    <n v="0"/>
    <s v=""/>
    <n v="0"/>
    <n v="0"/>
    <n v="2"/>
    <n v="0"/>
    <n v="10"/>
    <n v="11"/>
    <n v="0"/>
    <n v="5"/>
    <n v="4"/>
    <n v="0"/>
    <n v="0"/>
    <m/>
  </r>
  <r>
    <s v="Housing Authority of the County of Cumberland"/>
    <x v="18"/>
    <s v="PA0513L3T091806"/>
    <s v="PH-RRH"/>
    <m/>
    <n v="64.325000000000003"/>
    <n v="64.325000000000003"/>
    <n v="4"/>
    <s v=""/>
    <s v=""/>
    <n v="3"/>
    <s v=""/>
    <n v="0"/>
    <n v="0"/>
    <n v="0"/>
    <s v=""/>
    <n v="0"/>
    <n v="3"/>
    <n v="0"/>
    <n v="0"/>
    <n v="4"/>
    <n v="1"/>
    <n v="4"/>
    <n v="3"/>
    <n v="3"/>
    <n v="0"/>
    <s v=""/>
    <n v="0"/>
    <n v="7.5"/>
    <n v="1"/>
    <n v="0.82500000000000007"/>
    <n v="10"/>
    <n v="11"/>
    <n v="0"/>
    <n v="5"/>
    <n v="4"/>
    <n v="0"/>
    <n v="0"/>
    <m/>
  </r>
  <r>
    <s v="Housing Authority of the County of Cumberland"/>
    <x v="19"/>
    <s v="PA0647L3T091806"/>
    <s v="PH"/>
    <m/>
    <n v="82.5"/>
    <n v="82.5"/>
    <s v=""/>
    <s v=""/>
    <n v="4"/>
    <n v="3"/>
    <s v=""/>
    <n v="0"/>
    <s v=""/>
    <s v=""/>
    <n v="8"/>
    <n v="0"/>
    <n v="7"/>
    <n v="5"/>
    <n v="5"/>
    <n v="4"/>
    <n v="2"/>
    <n v="4"/>
    <n v="2"/>
    <n v="2"/>
    <n v="0"/>
    <s v=""/>
    <n v="0"/>
    <n v="2.5"/>
    <n v="2"/>
    <n v="2"/>
    <n v="10"/>
    <n v="11"/>
    <n v="0"/>
    <n v="5"/>
    <n v="4"/>
    <n v="0"/>
    <n v="0"/>
    <m/>
  </r>
  <r>
    <s v="Housing Development Corporation of NEPA"/>
    <x v="20"/>
    <s v="PA0384L3T091810"/>
    <s v="PH"/>
    <m/>
    <n v="76.7"/>
    <n v="76.7"/>
    <s v=""/>
    <s v=""/>
    <n v="10"/>
    <n v="3"/>
    <s v=""/>
    <n v="0"/>
    <s v=""/>
    <s v=""/>
    <n v="0"/>
    <n v="0"/>
    <n v="7"/>
    <n v="2"/>
    <n v="5"/>
    <n v="4"/>
    <n v="2"/>
    <n v="4"/>
    <n v="1"/>
    <n v="1"/>
    <n v="0"/>
    <s v=""/>
    <n v="0"/>
    <n v="7.5"/>
    <n v="1"/>
    <n v="0.2"/>
    <n v="10"/>
    <n v="10"/>
    <n v="0"/>
    <n v="5"/>
    <n v="4"/>
    <n v="0"/>
    <n v="0"/>
    <m/>
  </r>
  <r>
    <s v="Housing Development Corporation of NEPA"/>
    <x v="21"/>
    <s v="PA0582L3T091806"/>
    <s v="PH"/>
    <m/>
    <n v="81.5"/>
    <n v="81.5"/>
    <s v=""/>
    <s v=""/>
    <n v="10"/>
    <n v="3"/>
    <s v=""/>
    <n v="0"/>
    <s v=""/>
    <s v=""/>
    <n v="2"/>
    <n v="0"/>
    <n v="7"/>
    <n v="5"/>
    <n v="5"/>
    <n v="4"/>
    <n v="5"/>
    <n v="4"/>
    <n v="2"/>
    <n v="2"/>
    <n v="0"/>
    <s v=""/>
    <n v="0"/>
    <n v="2.5"/>
    <n v="1"/>
    <n v="0"/>
    <n v="10"/>
    <n v="10"/>
    <n v="0"/>
    <n v="5"/>
    <n v="4"/>
    <n v="0"/>
    <n v="0"/>
    <m/>
  </r>
  <r>
    <s v="Housing Transitions, Inc."/>
    <x v="22"/>
    <s v="PA0176L3T091805"/>
    <s v="PH"/>
    <m/>
    <n v="85.65"/>
    <n v="85.65"/>
    <s v=""/>
    <s v=""/>
    <n v="10"/>
    <n v="3"/>
    <s v=""/>
    <n v="0"/>
    <s v=""/>
    <s v=""/>
    <n v="8"/>
    <n v="0"/>
    <n v="7"/>
    <n v="5"/>
    <n v="0"/>
    <n v="4"/>
    <n v="5"/>
    <n v="4"/>
    <n v="3"/>
    <n v="3"/>
    <n v="0"/>
    <s v=""/>
    <n v="0"/>
    <n v="2.5"/>
    <n v="0"/>
    <n v="2.15"/>
    <n v="10"/>
    <n v="10"/>
    <n v="0"/>
    <n v="5"/>
    <n v="4"/>
    <n v="0"/>
    <n v="0"/>
    <m/>
  </r>
  <r>
    <s v="Housing Transitions, Inc."/>
    <x v="23"/>
    <s v="PA0810L3T091802"/>
    <s v="PH"/>
    <m/>
    <n v="80"/>
    <n v="80"/>
    <s v=""/>
    <s v=""/>
    <n v="10"/>
    <n v="3"/>
    <s v=""/>
    <n v="0"/>
    <s v=""/>
    <s v=""/>
    <n v="5"/>
    <n v="0"/>
    <n v="3"/>
    <n v="5"/>
    <n v="0"/>
    <n v="4"/>
    <n v="5"/>
    <n v="4"/>
    <n v="0"/>
    <n v="0"/>
    <n v="0"/>
    <s v=""/>
    <n v="0"/>
    <n v="7.5"/>
    <n v="2"/>
    <n v="2.5"/>
    <n v="10"/>
    <n v="10"/>
    <n v="0"/>
    <n v="5"/>
    <n v="4"/>
    <n v="0"/>
    <n v="0"/>
    <m/>
  </r>
  <r>
    <s v="Huntingdon House "/>
    <x v="24"/>
    <s v="PA0809L3T091802"/>
    <s v="PH-RRH"/>
    <m/>
    <n v="64"/>
    <n v="64"/>
    <n v="0"/>
    <s v=""/>
    <s v=""/>
    <n v="0"/>
    <n v="3"/>
    <n v="0"/>
    <n v="5"/>
    <n v="0"/>
    <s v=""/>
    <n v="0"/>
    <n v="0"/>
    <n v="5"/>
    <n v="5"/>
    <n v="4"/>
    <n v="5"/>
    <n v="4"/>
    <n v="2"/>
    <n v="2"/>
    <n v="0"/>
    <s v=""/>
    <n v="0"/>
    <n v="0"/>
    <n v="2"/>
    <n v="0"/>
    <n v="10"/>
    <n v="8"/>
    <n v="0"/>
    <n v="5"/>
    <n v="4"/>
    <n v="0"/>
    <n v="0"/>
    <m/>
  </r>
  <r>
    <s v="Lehigh County Housing Authority"/>
    <x v="25"/>
    <s v="PA0215L3T091811"/>
    <s v="PH"/>
    <m/>
    <n v="80.7"/>
    <n v="80.7"/>
    <s v=""/>
    <s v=""/>
    <n v="10"/>
    <n v="3"/>
    <s v=""/>
    <n v="0"/>
    <s v=""/>
    <s v=""/>
    <n v="2"/>
    <n v="0"/>
    <n v="7"/>
    <n v="5"/>
    <n v="5"/>
    <n v="4"/>
    <n v="2"/>
    <n v="4"/>
    <n v="3"/>
    <n v="3"/>
    <n v="0"/>
    <s v=""/>
    <n v="0"/>
    <n v="2.5"/>
    <n v="0"/>
    <n v="0.2"/>
    <n v="10"/>
    <n v="11"/>
    <n v="0"/>
    <n v="5"/>
    <n v="4"/>
    <n v="0"/>
    <n v="0"/>
    <m/>
  </r>
  <r>
    <s v="Northampton County Housing Authority"/>
    <x v="26"/>
    <s v="PA0212L3T091811"/>
    <s v="PH"/>
    <m/>
    <n v="87.075000000000003"/>
    <n v="87.075000000000003"/>
    <s v=""/>
    <s v=""/>
    <n v="10"/>
    <n v="3"/>
    <s v=""/>
    <n v="0"/>
    <s v=""/>
    <s v=""/>
    <n v="0"/>
    <n v="0"/>
    <n v="7"/>
    <n v="5"/>
    <n v="5"/>
    <n v="4"/>
    <n v="5"/>
    <n v="4"/>
    <n v="3"/>
    <n v="3"/>
    <n v="0"/>
    <s v=""/>
    <n v="0"/>
    <n v="7.5"/>
    <n v="0"/>
    <n v="0.57500000000000007"/>
    <n v="10"/>
    <n v="11"/>
    <n v="0"/>
    <n v="5"/>
    <n v="4"/>
    <n v="0"/>
    <n v="0"/>
    <m/>
  </r>
  <r>
    <s v="Northern Cambria Community Development Corporation"/>
    <x v="27"/>
    <s v="PA0360L3E091810"/>
    <s v="PH"/>
    <m/>
    <n v="79.650000000000006"/>
    <n v="79.650000000000006"/>
    <s v=""/>
    <s v=""/>
    <n v="10"/>
    <n v="3"/>
    <s v=""/>
    <n v="0"/>
    <s v=""/>
    <s v=""/>
    <n v="2"/>
    <n v="0"/>
    <n v="7"/>
    <n v="5"/>
    <n v="5"/>
    <n v="4"/>
    <n v="5"/>
    <n v="4"/>
    <n v="2"/>
    <n v="2"/>
    <n v="0"/>
    <s v=""/>
    <n v="0"/>
    <n v="2.5"/>
    <n v="0"/>
    <n v="0.15"/>
    <n v="10"/>
    <n v="9"/>
    <n v="0"/>
    <n v="5"/>
    <n v="4"/>
    <n v="0"/>
    <n v="0"/>
    <m/>
  </r>
  <r>
    <s v="Northern Cambria Community Development Corporation"/>
    <x v="28"/>
    <s v="PA0481L3E091809"/>
    <s v="PH"/>
    <m/>
    <n v="87.5"/>
    <n v="87.5"/>
    <s v=""/>
    <s v=""/>
    <n v="10"/>
    <n v="3"/>
    <s v=""/>
    <n v="0"/>
    <s v=""/>
    <s v=""/>
    <n v="5"/>
    <n v="0"/>
    <n v="7"/>
    <n v="5"/>
    <n v="5"/>
    <n v="4"/>
    <n v="5"/>
    <n v="4"/>
    <n v="2"/>
    <n v="2"/>
    <n v="0"/>
    <s v=""/>
    <n v="0"/>
    <n v="7.5"/>
    <n v="0"/>
    <n v="0"/>
    <n v="10"/>
    <n v="9"/>
    <n v="0"/>
    <n v="5"/>
    <n v="4"/>
    <n v="0"/>
    <n v="0"/>
    <m/>
  </r>
  <r>
    <s v="Resources for Human Development, Inc."/>
    <x v="29"/>
    <s v="PA0205L3T091811"/>
    <s v="PH"/>
    <m/>
    <n v="72.5"/>
    <n v="72.5"/>
    <s v=""/>
    <s v=""/>
    <n v="10"/>
    <n v="3"/>
    <s v=""/>
    <n v="0"/>
    <s v=""/>
    <s v=""/>
    <n v="2"/>
    <n v="0"/>
    <n v="3"/>
    <n v="5"/>
    <n v="5"/>
    <n v="4"/>
    <n v="4"/>
    <n v="4"/>
    <n v="0"/>
    <n v="0"/>
    <n v="0"/>
    <s v=""/>
    <n v="0"/>
    <n v="2.5"/>
    <n v="0"/>
    <n v="0"/>
    <n v="10"/>
    <n v="11"/>
    <n v="0"/>
    <n v="5"/>
    <n v="4"/>
    <n v="0"/>
    <n v="0"/>
    <m/>
  </r>
  <r>
    <s v="Resources for Human Development, Inc."/>
    <x v="30"/>
    <s v="PA0449L3T091807"/>
    <s v="PH"/>
    <m/>
    <n v="56.25"/>
    <n v="56.25"/>
    <s v=""/>
    <s v=""/>
    <n v="4"/>
    <n v="0"/>
    <s v=""/>
    <n v="0"/>
    <s v=""/>
    <s v=""/>
    <n v="0"/>
    <n v="0"/>
    <n v="7"/>
    <n v="5"/>
    <n v="0"/>
    <n v="0"/>
    <n v="0"/>
    <s v=""/>
    <n v="0"/>
    <n v="0"/>
    <n v="0"/>
    <s v=""/>
    <n v="0"/>
    <n v="7.5"/>
    <n v="2"/>
    <n v="0.75"/>
    <n v="10"/>
    <n v="11"/>
    <n v="0"/>
    <n v="5"/>
    <n v="4"/>
    <n v="0"/>
    <n v="0"/>
    <m/>
  </r>
  <r>
    <s v="Resources for Human Development, Inc."/>
    <x v="31"/>
    <s v="PA0206L3T091811"/>
    <s v="PH"/>
    <m/>
    <n v="71.025000000000006"/>
    <n v="71.025000000000006"/>
    <s v=""/>
    <s v=""/>
    <n v="4"/>
    <n v="3"/>
    <s v=""/>
    <n v="0"/>
    <s v=""/>
    <s v=""/>
    <n v="2"/>
    <n v="0"/>
    <n v="3"/>
    <n v="5"/>
    <n v="5"/>
    <n v="4"/>
    <n v="4"/>
    <n v="4"/>
    <n v="1"/>
    <n v="1"/>
    <n v="0"/>
    <s v=""/>
    <n v="0"/>
    <n v="2.5"/>
    <n v="2"/>
    <n v="0.52500000000000002"/>
    <n v="10"/>
    <n v="11"/>
    <n v="0"/>
    <n v="5"/>
    <n v="4"/>
    <n v="0"/>
    <n v="0"/>
    <m/>
  </r>
  <r>
    <s v="Resources for Human Development, Inc."/>
    <x v="32"/>
    <s v="PA0708L3T091804"/>
    <s v="PH"/>
    <m/>
    <n v="66.775000000000006"/>
    <n v="66.775000000000006"/>
    <s v=""/>
    <s v=""/>
    <n v="4"/>
    <n v="3"/>
    <s v=""/>
    <n v="0"/>
    <s v=""/>
    <s v=""/>
    <n v="0"/>
    <n v="0"/>
    <n v="7"/>
    <n v="5"/>
    <n v="0"/>
    <n v="4"/>
    <n v="0"/>
    <n v="4"/>
    <n v="0"/>
    <n v="0"/>
    <n v="0"/>
    <s v=""/>
    <n v="0"/>
    <n v="7.5"/>
    <n v="2"/>
    <n v="0.27500000000000002"/>
    <n v="10"/>
    <n v="11"/>
    <n v="0"/>
    <n v="5"/>
    <n v="4"/>
    <n v="0"/>
    <n v="0"/>
    <m/>
  </r>
  <r>
    <s v="Resources for Human Development, Inc."/>
    <x v="33"/>
    <s v="PA0211L3T091811"/>
    <s v="PH"/>
    <m/>
    <n v="83.174999999999997"/>
    <n v="83.174999999999997"/>
    <s v=""/>
    <s v=""/>
    <n v="4"/>
    <n v="3"/>
    <s v=""/>
    <n v="0"/>
    <s v=""/>
    <s v=""/>
    <n v="8"/>
    <n v="0"/>
    <n v="3"/>
    <n v="5"/>
    <n v="5"/>
    <n v="4"/>
    <n v="2"/>
    <n v="4"/>
    <n v="3"/>
    <n v="3"/>
    <n v="0"/>
    <s v=""/>
    <n v="0"/>
    <n v="7.5"/>
    <n v="0"/>
    <n v="1.675"/>
    <n v="10"/>
    <n v="11"/>
    <n v="0"/>
    <n v="5"/>
    <n v="4"/>
    <n v="0"/>
    <n v="0"/>
    <m/>
  </r>
  <r>
    <s v="Tableland Services, Inc."/>
    <x v="34"/>
    <s v="PA0366L3E091809"/>
    <s v="PH-RRH"/>
    <m/>
    <n v="82.575000000000003"/>
    <n v="82.575000000000003"/>
    <n v="4"/>
    <s v=""/>
    <s v=""/>
    <n v="3"/>
    <s v=""/>
    <n v="0"/>
    <n v="3"/>
    <n v="0"/>
    <s v=""/>
    <n v="0"/>
    <n v="7"/>
    <n v="5"/>
    <n v="5"/>
    <n v="4"/>
    <n v="5"/>
    <n v="4"/>
    <n v="2"/>
    <n v="2"/>
    <n v="0"/>
    <s v=""/>
    <n v="0"/>
    <n v="7.5"/>
    <n v="1"/>
    <n v="7.4999999999999997E-2"/>
    <n v="10"/>
    <n v="11"/>
    <n v="0"/>
    <n v="5"/>
    <n v="4"/>
    <n v="0"/>
    <n v="0"/>
    <m/>
  </r>
  <r>
    <s v="Tableland Services, Inc."/>
    <x v="35"/>
    <s v="PA0444L3T091706"/>
    <s v="PH"/>
    <m/>
    <n v="80.737499999999997"/>
    <n v="80.737499999999997"/>
    <s v=""/>
    <s v=""/>
    <n v="10"/>
    <n v="3"/>
    <s v=""/>
    <n v="0"/>
    <s v=""/>
    <s v=""/>
    <n v="0"/>
    <n v="0"/>
    <n v="7"/>
    <n v="5"/>
    <n v="5"/>
    <n v="0"/>
    <n v="5"/>
    <n v="4"/>
    <n v="1"/>
    <n v="1"/>
    <n v="0"/>
    <s v=""/>
    <n v="0"/>
    <n v="7.5"/>
    <n v="2"/>
    <n v="0.23749999999999999"/>
    <n v="10"/>
    <n v="11"/>
    <n v="0"/>
    <n v="5"/>
    <n v="4"/>
    <n v="0"/>
    <n v="0"/>
    <m/>
  </r>
  <r>
    <s v="The Lehigh Conference of Churches"/>
    <x v="36"/>
    <s v="PA0213L3T091811"/>
    <s v="SSO"/>
    <m/>
    <n v="78"/>
    <n v="78"/>
    <s v=""/>
    <n v="10"/>
    <s v=""/>
    <n v="3"/>
    <s v=""/>
    <n v="0"/>
    <n v="0"/>
    <n v="0"/>
    <s v=""/>
    <n v="0"/>
    <n v="3"/>
    <n v="5"/>
    <s v=""/>
    <n v="4"/>
    <n v="5"/>
    <n v="4"/>
    <n v="1"/>
    <n v="1"/>
    <n v="0"/>
    <s v=""/>
    <n v="0"/>
    <n v="7.5"/>
    <n v="2"/>
    <n v="2.5"/>
    <n v="10"/>
    <n v="11"/>
    <n v="0"/>
    <n v="5"/>
    <n v="4"/>
    <n v="0"/>
    <n v="0"/>
    <m/>
  </r>
  <r>
    <s v="The Lehigh Conference of Churches"/>
    <x v="37"/>
    <s v="PA0658L3T091805"/>
    <s v="PH"/>
    <m/>
    <n v="74.325000000000003"/>
    <n v="74.325000000000003"/>
    <s v=""/>
    <s v=""/>
    <n v="7"/>
    <n v="3"/>
    <s v=""/>
    <n v="0"/>
    <s v=""/>
    <s v=""/>
    <n v="0"/>
    <n v="0"/>
    <n v="7"/>
    <n v="5"/>
    <n v="5"/>
    <n v="4"/>
    <n v="5"/>
    <n v="4"/>
    <n v="1"/>
    <n v="1"/>
    <n v="0"/>
    <s v=""/>
    <n v="0"/>
    <n v="0"/>
    <n v="0"/>
    <n v="2.3250000000000002"/>
    <n v="10"/>
    <n v="11"/>
    <n v="0"/>
    <n v="5"/>
    <n v="4"/>
    <n v="0"/>
    <n v="0"/>
    <m/>
  </r>
  <r>
    <s v="The Lehigh Conference of Churches"/>
    <x v="38"/>
    <s v="PA0669L3T091805"/>
    <s v="PH"/>
    <m/>
    <n v="77.5"/>
    <n v="77.5"/>
    <s v=""/>
    <s v=""/>
    <n v="10"/>
    <n v="3"/>
    <s v=""/>
    <n v="0"/>
    <s v=""/>
    <s v=""/>
    <n v="0"/>
    <n v="0"/>
    <n v="7"/>
    <n v="5"/>
    <n v="5"/>
    <n v="4"/>
    <n v="5"/>
    <n v="4"/>
    <n v="1"/>
    <n v="1"/>
    <n v="0"/>
    <s v=""/>
    <n v="0"/>
    <n v="0"/>
    <n v="0"/>
    <n v="2.5"/>
    <n v="10"/>
    <n v="11"/>
    <n v="0"/>
    <n v="5"/>
    <n v="4"/>
    <n v="0"/>
    <n v="0"/>
    <m/>
  </r>
  <r>
    <s v="The Lehigh Conference of Churches"/>
    <x v="39"/>
    <s v="PA0583L3T091807"/>
    <s v="PH"/>
    <m/>
    <n v="76.5"/>
    <n v="76.5"/>
    <s v=""/>
    <s v=""/>
    <n v="10"/>
    <n v="3"/>
    <s v=""/>
    <n v="0"/>
    <s v=""/>
    <s v=""/>
    <n v="0"/>
    <n v="0"/>
    <n v="7"/>
    <n v="5"/>
    <n v="5"/>
    <n v="4"/>
    <n v="4"/>
    <n v="4"/>
    <n v="1"/>
    <n v="1"/>
    <n v="0"/>
    <s v=""/>
    <n v="0"/>
    <n v="0"/>
    <n v="0"/>
    <n v="2.5"/>
    <n v="10"/>
    <n v="11"/>
    <n v="0"/>
    <n v="5"/>
    <n v="4"/>
    <n v="0"/>
    <n v="0"/>
    <m/>
  </r>
  <r>
    <s v="The Lehigh Conference of Churches"/>
    <x v="40"/>
    <s v="PA0222L3T091811"/>
    <s v="PH"/>
    <m/>
    <n v="81"/>
    <n v="81"/>
    <s v=""/>
    <s v=""/>
    <n v="7"/>
    <n v="3"/>
    <s v=""/>
    <n v="0"/>
    <s v=""/>
    <s v=""/>
    <n v="2"/>
    <n v="0"/>
    <n v="7"/>
    <n v="5"/>
    <n v="3"/>
    <n v="4"/>
    <n v="5"/>
    <n v="4"/>
    <n v="2"/>
    <n v="2"/>
    <n v="0"/>
    <s v=""/>
    <n v="0"/>
    <n v="2.5"/>
    <n v="2"/>
    <n v="2.5"/>
    <n v="10"/>
    <n v="11"/>
    <n v="0"/>
    <n v="5"/>
    <n v="4"/>
    <n v="0"/>
    <n v="0"/>
    <m/>
  </r>
  <r>
    <s v="The Salvation Army, a New York Corporation"/>
    <x v="41"/>
    <s v="PA0634L3T091806"/>
    <s v="PH"/>
    <m/>
    <n v="64"/>
    <n v="64"/>
    <s v=""/>
    <s v=""/>
    <n v="10"/>
    <n v="3"/>
    <s v=""/>
    <n v="0"/>
    <s v=""/>
    <s v=""/>
    <n v="0"/>
    <n v="0"/>
    <n v="7"/>
    <n v="5"/>
    <n v="1"/>
    <n v="0"/>
    <n v="4"/>
    <n v="4"/>
    <n v="0"/>
    <n v="0"/>
    <n v="0"/>
    <s v=""/>
    <n v="0"/>
    <n v="7.5"/>
    <n v="0"/>
    <n v="2.5"/>
    <n v="0"/>
    <n v="11"/>
    <n v="0"/>
    <n v="5"/>
    <n v="4"/>
    <n v="0"/>
    <n v="0"/>
    <m/>
  </r>
  <r>
    <s v="The Salvation Army, a New York Corporation"/>
    <x v="42"/>
    <s v="PA0655L3T091805"/>
    <s v="PH"/>
    <m/>
    <n v="61.075000000000003"/>
    <n v="61.075000000000003"/>
    <s v=""/>
    <s v=""/>
    <n v="2"/>
    <n v="3"/>
    <s v=""/>
    <n v="0"/>
    <s v=""/>
    <s v=""/>
    <n v="0"/>
    <n v="0"/>
    <n v="7"/>
    <n v="5"/>
    <n v="5"/>
    <n v="0"/>
    <n v="0"/>
    <n v="4"/>
    <n v="1"/>
    <n v="1"/>
    <n v="0"/>
    <s v=""/>
    <n v="0"/>
    <n v="0"/>
    <n v="2"/>
    <n v="2.0749999999999997"/>
    <n v="10"/>
    <n v="10"/>
    <n v="0"/>
    <n v="5"/>
    <n v="4"/>
    <n v="0"/>
    <n v="0"/>
    <m/>
  </r>
  <r>
    <s v="Valley Housing Development Corporation"/>
    <x v="43"/>
    <s v="PA0216L3T091811"/>
    <s v="PH"/>
    <m/>
    <n v="80.924999999999997"/>
    <n v="80.924999999999997"/>
    <s v=""/>
    <s v=""/>
    <n v="10"/>
    <n v="3"/>
    <s v=""/>
    <n v="0"/>
    <s v=""/>
    <s v=""/>
    <n v="8"/>
    <n v="0"/>
    <n v="3"/>
    <n v="5"/>
    <n v="5"/>
    <n v="4"/>
    <n v="0"/>
    <n v="4"/>
    <n v="3"/>
    <n v="3"/>
    <n v="0"/>
    <s v=""/>
    <n v="0"/>
    <n v="2.5"/>
    <n v="0"/>
    <n v="0.42500000000000004"/>
    <n v="10"/>
    <n v="11"/>
    <n v="0"/>
    <n v="5"/>
    <n v="4"/>
    <n v="0"/>
    <n v="0"/>
    <m/>
  </r>
  <r>
    <s v="Valley Youth House Committee, Inc."/>
    <x v="44"/>
    <s v="PA0808L3T091802"/>
    <s v="PH-RRH"/>
    <m/>
    <n v="69.849999999999994"/>
    <n v="69.849999999999994"/>
    <n v="2"/>
    <s v=""/>
    <s v=""/>
    <n v="3"/>
    <s v=""/>
    <n v="0"/>
    <n v="5"/>
    <n v="0"/>
    <s v=""/>
    <n v="0"/>
    <n v="3"/>
    <n v="5"/>
    <n v="5"/>
    <n v="4"/>
    <n v="4"/>
    <n v="4"/>
    <n v="0"/>
    <n v="0"/>
    <n v="0"/>
    <s v=""/>
    <n v="0"/>
    <n v="2.5"/>
    <n v="2"/>
    <n v="0.35000000000000003"/>
    <n v="10"/>
    <n v="11"/>
    <n v="0"/>
    <n v="5"/>
    <n v="4"/>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dataOnRows="1" applyNumberFormats="0" applyBorderFormats="0" applyFontFormats="0" applyPatternFormats="0" applyAlignmentFormats="0" applyWidthHeightFormats="1" dataCaption="Critiera | Scoring" missingCaption="--" updatedVersion="6" minRefreshableVersion="3" enableDrill="0" itemPrintTitles="1" createdVersion="6" indent="0" outline="1" outlineData="1" multipleFieldFilters="0">
  <location ref="E4:F43" firstHeaderRow="1" firstDataRow="1" firstDataCol="1" rowPageCount="1" colPageCount="1"/>
  <pivotFields count="39">
    <pivotField subtotalTop="0" showAll="0"/>
    <pivotField name="GIW Project Filter" axis="axisPage" subtotalTop="0" showAll="0">
      <items count="46">
        <item x="32"/>
        <item x="3"/>
        <item x="36"/>
        <item x="11"/>
        <item x="4"/>
        <item x="13"/>
        <item x="2"/>
        <item x="38"/>
        <item x="34"/>
        <item x="40"/>
        <item x="7"/>
        <item x="33"/>
        <item x="39"/>
        <item x="19"/>
        <item x="37"/>
        <item x="31"/>
        <item x="41"/>
        <item x="29"/>
        <item x="18"/>
        <item x="42"/>
        <item x="15"/>
        <item x="22"/>
        <item x="0"/>
        <item x="1"/>
        <item x="5"/>
        <item x="6"/>
        <item x="8"/>
        <item x="9"/>
        <item x="10"/>
        <item x="12"/>
        <item x="14"/>
        <item x="16"/>
        <item x="17"/>
        <item x="20"/>
        <item x="21"/>
        <item x="23"/>
        <item x="24"/>
        <item x="25"/>
        <item x="26"/>
        <item x="27"/>
        <item x="28"/>
        <item x="30"/>
        <item x="35"/>
        <item x="43"/>
        <item x="44"/>
        <item t="default"/>
      </items>
    </pivotField>
    <pivotField subtotalTop="0" showAll="0"/>
    <pivotField subtotalTop="0" showAll="0"/>
    <pivotField subtotalTop="0" showAll="0"/>
    <pivotField dataField="1" numFmtId="2" subtotalTop="0" showAll="0"/>
    <pivotField numFmtId="2" subtotalTop="0" showAll="0"/>
    <pivotField dataField="1" subtotalTop="0" showAll="0"/>
    <pivotField dataField="1" showAll="0"/>
    <pivotField dataField="1" showAll="0"/>
    <pivotField dataField="1" subtotalTop="0" showAll="0"/>
    <pivotField dataField="1" subtotalTop="0" showAll="0"/>
    <pivotField dataField="1" subtotalTop="0" showAll="0"/>
    <pivotField dataField="1" subtotalTop="0" showAll="0"/>
    <pivotField dataField="1" subtotalTop="0" showAll="0"/>
    <pivotField dataField="1" showAll="0"/>
    <pivotField dataField="1" subtotalTop="0" showAll="0"/>
    <pivotField dataField="1" subtotalTop="0" showAll="0"/>
    <pivotField dataField="1" subtotalTop="0" showAll="0"/>
    <pivotField dataField="1" subtotalTop="0" showAll="0"/>
    <pivotField dataField="1" numFmtId="1" subtotalTop="0" showAll="0"/>
    <pivotField dataField="1" subtotalTop="0" showAll="0"/>
    <pivotField dataField="1" subtotalTop="0" showAll="0"/>
    <pivotField dataField="1" subtotalTop="0" showAll="0"/>
    <pivotField dataField="1" subtotalTop="0" showAll="0"/>
    <pivotField dataField="1" numFmtId="1" subtotalTop="0" showAll="0"/>
    <pivotField dataField="1" subtotalTop="0" showAll="0"/>
    <pivotField dataField="1" subtotalTop="0"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ubtotalTop="0" showAll="0"/>
    <pivotField dataField="1" showAll="0"/>
  </pivotFields>
  <rowFields count="1">
    <field x="-2"/>
  </rowFields>
  <rowItems count="3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rowItems>
  <colItems count="1">
    <i/>
  </colItems>
  <pageFields count="1">
    <pageField fld="1" item="3" hier="-1"/>
  </pageFields>
  <dataFields count="39">
    <dataField name=" 1a. Housing Outcomes (RRH)" fld="7" baseField="0" baseItem="1072693248"/>
    <dataField name="1b. Housing Outcomes (SSO) " fld="8" baseField="0" baseItem="1072693248"/>
    <dataField name="1c. Housing Outcomes (PSH) " fld="9" baseField="0" baseItem="1072693248"/>
    <dataField name=" 2. Returns of Homelessness" fld="10" baseField="0" baseItem="0"/>
    <dataField name=" 3. Safety Improvement (DV Only)" fld="11" baseField="0" baseItem="0"/>
    <dataField name=" " fld="38" subtotal="count" baseField="0" baseItem="1072693248"/>
    <dataField name=" 4. Length of Time Homeless" fld="12" baseField="0" baseItem="0"/>
    <dataField name="    " fld="38" subtotal="count" baseField="0" baseItem="0"/>
    <dataField name=" 5a. Earned Income Growth" fld="13" baseField="0" baseItem="0"/>
    <dataField name=" 5b. UnEarned Income Growth" fld="14" baseField="0" baseItem="0"/>
    <dataField name="5c. " fld="15" baseField="0" baseItem="1072693248"/>
    <dataField name=" 5d. Income Growth Only (PSH Only)" fld="16" baseField="0" baseItem="0"/>
    <dataField name="  " fld="38" subtotal="count" baseField="0" baseItem="0"/>
    <dataField name=" 6. Noncash / Mainstream Benefits" fld="17" baseField="0" baseItem="0"/>
    <dataField name="Monitoring" fld="38" baseField="0" baseItem="0"/>
    <dataField name=" 7. Project Partipicant Eligibility" fld="18" baseField="0" baseItem="0"/>
    <dataField name=" 8. Unit Utilization Rate" fld="19" baseField="0" baseItem="0"/>
    <dataField name=" 9. Drawdown Rates" fld="20" baseField="0" baseItem="0"/>
    <dataField name=" 10. Funds Recaptured by HUD" fld="21" baseField="0" baseItem="0"/>
    <dataField name=" 11. Timely APR Submission" fld="22" baseField="0" baseItem="0"/>
    <dataField name=" 12. Cost Effectiveness" fld="23" baseField="0" baseItem="0"/>
    <dataField name=" 13. Cost per Positive Exit" fld="24" baseField="0" baseItem="0"/>
    <dataField name=" 14. HUD Monitoring" fld="25" baseField="0" baseItem="0"/>
    <dataField name="Opening Doors" fld="38" subtotal="count" baseField="0" baseItem="0"/>
    <dataField name=" 15. CoC Project Description" fld="26" baseField="0" baseItem="0"/>
    <dataField name=" 16. Opening Doors Goals" fld="27" baseField="0" baseItem="0"/>
    <dataField name="15a. Severity of Needs " fld="28" baseField="0" baseItem="1072693248"/>
    <dataField name="15b. HH w/Zero Income at Entry " fld="29" baseField="0" baseItem="1072693248"/>
    <dataField name="15c. Chronic HH at Entry " fld="30" baseField="0" baseItem="1072693248" numFmtId="2"/>
    <dataField name="   " fld="38" subtotal="count" baseField="0" baseItem="0"/>
    <dataField name="16. Housing First Approach " fld="31" baseField="0" baseItem="1072693248"/>
    <dataField name="CoC Participation" fld="38" subtotal="count" baseField="0" baseItem="0"/>
    <dataField name="17. RHAB Participation " fld="32" baseField="0" baseItem="1072693248"/>
    <dataField name="18. Attended CoC Meetings " fld="33" baseField="0" baseItem="1072693248"/>
    <dataField name="19. Attended CoC Webinars / Trainings " fld="34" baseField="0" baseItem="1072693248"/>
    <dataField name="20. HMIS high data quality  " fld="35" baseField="0" baseItem="1072693248"/>
    <dataField name="21. Timeliness of HMIS Data Entry " fld="36" baseField="0" baseItem="1072693248"/>
    <dataField name=" 25. HMIS Bed Inventory" fld="37" baseField="0" baseItem="0"/>
    <dataField name=" Final Total Score" fld="5" baseField="0" baseItem="0" numFmtId="2"/>
  </dataFields>
  <formats count="43">
    <format dxfId="46">
      <pivotArea field="-2" type="button" dataOnly="0" labelOnly="1" outline="0" axis="axisRow" fieldPosition="0"/>
    </format>
    <format dxfId="45">
      <pivotArea dataOnly="0" labelOnly="1" grandCol="1" outline="0" axis="axisCol" fieldPosition="0"/>
    </format>
    <format dxfId="44">
      <pivotArea field="-2" type="button" dataOnly="0" labelOnly="1" outline="0" axis="axisRow" fieldPosition="0"/>
    </format>
    <format dxfId="43">
      <pivotArea dataOnly="0" labelOnly="1" grandCol="1" outline="0" axis="axisCol" fieldPosition="0"/>
    </format>
    <format dxfId="42">
      <pivotArea field="1" type="button" dataOnly="0" labelOnly="1" outline="0" axis="axisPage" fieldPosition="0"/>
    </format>
    <format dxfId="41">
      <pivotArea outline="0" collapsedLevelsAreSubtotals="1" fieldPosition="0"/>
    </format>
    <format dxfId="40">
      <pivotArea dataOnly="0" labelOnly="1" outline="0" fieldPosition="0">
        <references count="1">
          <reference field="4294967294" count="27">
            <x v="0"/>
            <x v="3"/>
            <x v="4"/>
            <x v="5"/>
            <x v="6"/>
            <x v="7"/>
            <x v="8"/>
            <x v="9"/>
            <x v="11"/>
            <x v="12"/>
            <x v="13"/>
            <x v="14"/>
            <x v="15"/>
            <x v="16"/>
            <x v="17"/>
            <x v="18"/>
            <x v="19"/>
            <x v="20"/>
            <x v="21"/>
            <x v="22"/>
            <x v="23"/>
            <x v="24"/>
            <x v="25"/>
            <x v="29"/>
            <x v="31"/>
            <x v="37"/>
            <x v="38"/>
          </reference>
        </references>
      </pivotArea>
    </format>
    <format dxfId="39">
      <pivotArea outline="0" collapsedLevelsAreSubtotals="1" fieldPosition="0"/>
    </format>
    <format dxfId="38">
      <pivotArea dataOnly="0" labelOnly="1" outline="0" fieldPosition="0">
        <references count="1">
          <reference field="4294967294" count="27">
            <x v="0"/>
            <x v="3"/>
            <x v="4"/>
            <x v="5"/>
            <x v="6"/>
            <x v="7"/>
            <x v="8"/>
            <x v="9"/>
            <x v="11"/>
            <x v="12"/>
            <x v="13"/>
            <x v="14"/>
            <x v="15"/>
            <x v="16"/>
            <x v="17"/>
            <x v="18"/>
            <x v="19"/>
            <x v="20"/>
            <x v="21"/>
            <x v="22"/>
            <x v="23"/>
            <x v="24"/>
            <x v="25"/>
            <x v="29"/>
            <x v="31"/>
            <x v="37"/>
            <x v="38"/>
          </reference>
        </references>
      </pivotArea>
    </format>
    <format dxfId="37">
      <pivotArea outline="0" collapsedLevelsAreSubtotals="1" fieldPosition="0"/>
    </format>
    <format dxfId="36">
      <pivotArea dataOnly="0" labelOnly="1" outline="0" fieldPosition="0">
        <references count="1">
          <reference field="4294967294" count="27">
            <x v="0"/>
            <x v="3"/>
            <x v="4"/>
            <x v="5"/>
            <x v="6"/>
            <x v="7"/>
            <x v="8"/>
            <x v="9"/>
            <x v="11"/>
            <x v="12"/>
            <x v="13"/>
            <x v="14"/>
            <x v="15"/>
            <x v="16"/>
            <x v="17"/>
            <x v="18"/>
            <x v="19"/>
            <x v="20"/>
            <x v="21"/>
            <x v="22"/>
            <x v="23"/>
            <x v="24"/>
            <x v="25"/>
            <x v="29"/>
            <x v="31"/>
            <x v="37"/>
            <x v="38"/>
          </reference>
        </references>
      </pivotArea>
    </format>
    <format dxfId="35">
      <pivotArea outline="0" collapsedLevelsAreSubtotals="1" fieldPosition="0"/>
    </format>
    <format dxfId="34">
      <pivotArea outline="0" collapsedLevelsAreSubtotals="1" fieldPosition="0"/>
    </format>
    <format dxfId="33">
      <pivotArea dataOnly="0" labelOnly="1" grandCol="1" outline="0" axis="axisCol" fieldPosition="0"/>
    </format>
    <format dxfId="32">
      <pivotArea outline="0" collapsedLevelsAreSubtotals="1" fieldPosition="0"/>
    </format>
    <format dxfId="31">
      <pivotArea dataOnly="0" labelOnly="1" grandCol="1" outline="0" axis="axisCol" fieldPosition="0"/>
    </format>
    <format dxfId="30">
      <pivotArea outline="0" collapsedLevelsAreSubtotals="1" fieldPosition="0"/>
    </format>
    <format dxfId="29">
      <pivotArea collapsedLevelsAreSubtotals="1" fieldPosition="0">
        <references count="1">
          <reference field="4294967294" count="1">
            <x v="5"/>
          </reference>
        </references>
      </pivotArea>
    </format>
    <format dxfId="28">
      <pivotArea collapsedLevelsAreSubtotals="1" fieldPosition="0">
        <references count="1">
          <reference field="4294967294" count="1">
            <x v="7"/>
          </reference>
        </references>
      </pivotArea>
    </format>
    <format dxfId="27">
      <pivotArea collapsedLevelsAreSubtotals="1" fieldPosition="0">
        <references count="1">
          <reference field="4294967294" count="1">
            <x v="12"/>
          </reference>
        </references>
      </pivotArea>
    </format>
    <format dxfId="26">
      <pivotArea collapsedLevelsAreSubtotals="1" fieldPosition="0">
        <references count="1">
          <reference field="4294967294" count="1">
            <x v="14"/>
          </reference>
        </references>
      </pivotArea>
    </format>
    <format dxfId="25">
      <pivotArea collapsedLevelsAreSubtotals="1" fieldPosition="0">
        <references count="1">
          <reference field="4294967294" count="1">
            <x v="14"/>
          </reference>
        </references>
      </pivotArea>
    </format>
    <format dxfId="24">
      <pivotArea collapsedLevelsAreSubtotals="1" fieldPosition="0">
        <references count="1">
          <reference field="4294967294" count="1">
            <x v="23"/>
          </reference>
        </references>
      </pivotArea>
    </format>
    <format dxfId="23">
      <pivotArea collapsedLevelsAreSubtotals="1" fieldPosition="0">
        <references count="1">
          <reference field="4294967294" count="1">
            <x v="23"/>
          </reference>
        </references>
      </pivotArea>
    </format>
    <format dxfId="22">
      <pivotArea collapsedLevelsAreSubtotals="1" fieldPosition="0">
        <references count="1">
          <reference field="4294967294" count="1">
            <x v="29"/>
          </reference>
        </references>
      </pivotArea>
    </format>
    <format dxfId="21">
      <pivotArea collapsedLevelsAreSubtotals="1" fieldPosition="0">
        <references count="1">
          <reference field="4294967294" count="1">
            <x v="31"/>
          </reference>
        </references>
      </pivotArea>
    </format>
    <format dxfId="20">
      <pivotArea collapsedLevelsAreSubtotals="1" fieldPosition="0">
        <references count="1">
          <reference field="4294967294" count="1">
            <x v="31"/>
          </reference>
        </references>
      </pivotArea>
    </format>
    <format dxfId="19">
      <pivotArea dataOnly="0" labelOnly="1" grandCol="1" outline="0" axis="axisCol" fieldPosition="0"/>
    </format>
    <format dxfId="18">
      <pivotArea dataOnly="0" labelOnly="1" outline="0" fieldPosition="0">
        <references count="1">
          <reference field="1" count="1">
            <x v="0"/>
          </reference>
        </references>
      </pivotArea>
    </format>
    <format dxfId="17">
      <pivotArea dataOnly="0" labelOnly="1" outline="0" fieldPosition="0">
        <references count="1">
          <reference field="1" count="1">
            <x v="0"/>
          </reference>
        </references>
      </pivotArea>
    </format>
    <format dxfId="16">
      <pivotArea dataOnly="0" labelOnly="1" outline="0" fieldPosition="0">
        <references count="1">
          <reference field="1" count="1">
            <x v="0"/>
          </reference>
        </references>
      </pivotArea>
    </format>
    <format dxfId="15">
      <pivotArea dataOnly="0" labelOnly="1" outline="0" fieldPosition="0">
        <references count="1">
          <reference field="1" count="1">
            <x v="0"/>
          </reference>
        </references>
      </pivotArea>
    </format>
    <format dxfId="14">
      <pivotArea dataOnly="0" labelOnly="1" outline="0" fieldPosition="0">
        <references count="1">
          <reference field="1" count="1">
            <x v="0"/>
          </reference>
        </references>
      </pivotArea>
    </format>
    <format dxfId="13">
      <pivotArea dataOnly="0" labelOnly="1" outline="0" fieldPosition="0">
        <references count="1">
          <reference field="1" count="1">
            <x v="0"/>
          </reference>
        </references>
      </pivotArea>
    </format>
    <format dxfId="12">
      <pivotArea dataOnly="0" labelOnly="1" outline="0" fieldPosition="0">
        <references count="1">
          <reference field="1" count="1">
            <x v="0"/>
          </reference>
        </references>
      </pivotArea>
    </format>
    <format dxfId="11">
      <pivotArea dataOnly="0" labelOnly="1" outline="0" fieldPosition="0">
        <references count="1">
          <reference field="1" count="1">
            <x v="0"/>
          </reference>
        </references>
      </pivotArea>
    </format>
    <format dxfId="10">
      <pivotArea dataOnly="0" labelOnly="1" grandCol="1" outline="0" axis="axisCol" fieldPosition="0"/>
    </format>
    <format dxfId="9">
      <pivotArea field="1" type="button" dataOnly="0" labelOnly="1" outline="0" axis="axisPage" fieldPosition="0"/>
    </format>
    <format dxfId="8">
      <pivotArea field="1" type="button" dataOnly="0" labelOnly="1" outline="0" axis="axisPage" fieldPosition="0"/>
    </format>
    <format dxfId="7">
      <pivotArea collapsedLevelsAreSubtotals="1" fieldPosition="0">
        <references count="1">
          <reference field="4294967294" count="1">
            <x v="38"/>
          </reference>
        </references>
      </pivotArea>
    </format>
    <format dxfId="6">
      <pivotArea dataOnly="0" labelOnly="1" outline="0" fieldPosition="0">
        <references count="1">
          <reference field="4294967294" count="1">
            <x v="38"/>
          </reference>
        </references>
      </pivotArea>
    </format>
    <format dxfId="5">
      <pivotArea outline="0" fieldPosition="0">
        <references count="1">
          <reference field="4294967294" count="1">
            <x v="38"/>
          </reference>
        </references>
      </pivotArea>
    </format>
    <format dxfId="4">
      <pivotArea outline="0" fieldPosition="0">
        <references count="1">
          <reference field="4294967294" count="1">
            <x v="28"/>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CB115" totalsRowShown="0" headerRowDxfId="3">
  <tableColumns count="80">
    <tableColumn id="1" xr3:uid="{00000000-0010-0000-0000-000001000000}" name="CoC" dataDxfId="2"/>
    <tableColumn id="2" xr3:uid="{00000000-0010-0000-0000-000002000000}" name="HMIS Agency Name"/>
    <tableColumn id="3" xr3:uid="{00000000-0010-0000-0000-000003000000}" name="HMIS Project Name"/>
    <tableColumn id="4" xr3:uid="{00000000-0010-0000-0000-000004000000}" name="GIW Agency Name"/>
    <tableColumn id="5" xr3:uid="{00000000-0010-0000-0000-000005000000}" name="GIW Project Name"/>
    <tableColumn id="6" xr3:uid="{00000000-0010-0000-0000-000006000000}" name="Grant #"/>
    <tableColumn id="7" xr3:uid="{00000000-0010-0000-0000-000007000000}" name="ProgramType"/>
    <tableColumn id="8" xr3:uid="{00000000-0010-0000-0000-000008000000}" name="Total Number of Clients"/>
    <tableColumn id="9" xr3:uid="{00000000-0010-0000-0000-000009000000}" name="Total Number of Households"/>
    <tableColumn id="10" xr3:uid="{00000000-0010-0000-0000-00000A000000}" name="Total Number Of Adults"/>
    <tableColumn id="11" xr3:uid="{00000000-0010-0000-0000-00000B000000}" name="Total Number of Leavers"/>
    <tableColumn id="12" xr3:uid="{00000000-0010-0000-0000-00000C000000}" name="Avg LOS (TH Only)"/>
    <tableColumn id="13" xr3:uid="{00000000-0010-0000-0000-00000D000000}" name="Housing Stability Targeted"/>
    <tableColumn id="14" xr3:uid="{00000000-0010-0000-0000-00000E000000}" name="Housing Stability Achieved"/>
    <tableColumn id="15" xr3:uid="{00000000-0010-0000-0000-00000F000000}" name="Housing Stability Outcome %"/>
    <tableColumn id="16" xr3:uid="{00000000-0010-0000-0000-000010000000}" name="Earned Income Targeted"/>
    <tableColumn id="17" xr3:uid="{00000000-0010-0000-0000-000011000000}" name="Earned Income Achieved"/>
    <tableColumn id="18" xr3:uid="{00000000-0010-0000-0000-000012000000}" name="Earned Income Outcome %"/>
    <tableColumn id="19" xr3:uid="{00000000-0010-0000-0000-000013000000}" name="Non-Earned Income Targeted"/>
    <tableColumn id="20" xr3:uid="{00000000-0010-0000-0000-000014000000}" name="Non-Earned Income Achieved"/>
    <tableColumn id="21" xr3:uid="{00000000-0010-0000-0000-000015000000}" name="Non-Earned Income Outcome %"/>
    <tableColumn id="22" xr3:uid="{00000000-0010-0000-0000-000016000000}" name="Total Income Targeted"/>
    <tableColumn id="23" xr3:uid="{00000000-0010-0000-0000-000017000000}" name="Total Income Achieved"/>
    <tableColumn id="24" xr3:uid="{00000000-0010-0000-0000-000018000000}" name="Total Income Outcome %"/>
    <tableColumn id="67" xr3:uid="{00000000-0010-0000-0000-000043000000}" name="Total Income Increased/Maintained %"/>
    <tableColumn id="25" xr3:uid="{00000000-0010-0000-0000-000019000000}" name="Mainstream Benefits Targeted"/>
    <tableColumn id="26" xr3:uid="{00000000-0010-0000-0000-00001A000000}" name="Mainstream Benefits Achieved"/>
    <tableColumn id="27" xr3:uid="{00000000-0010-0000-0000-00001B000000}" name="Mainstream Benefit Achieved %" dataDxfId="1">
      <calculatedColumnFormula>ROUND(AA9/Z9, 2)</calculatedColumnFormula>
    </tableColumn>
    <tableColumn id="68" xr3:uid="{00000000-0010-0000-0000-000044000000}" name="Households w/Zero Income at Entry %"/>
    <tableColumn id="28" xr3:uid="{00000000-0010-0000-0000-00001C000000}" name="Exited to Permanant Housing"/>
    <tableColumn id="29" xr3:uid="{00000000-0010-0000-0000-00001D000000}" name="Exit to PH LOS (Months)"/>
    <tableColumn id="30" xr3:uid="{00000000-0010-0000-0000-00001E000000}" name="# of Returns (&lt; 6)"/>
    <tableColumn id="31" xr3:uid="{00000000-0010-0000-0000-00001F000000}" name="% of Returns (&lt; 6)"/>
    <tableColumn id="32" xr3:uid="{00000000-0010-0000-0000-000020000000}" name="# of Returns (6-12)"/>
    <tableColumn id="33" xr3:uid="{00000000-0010-0000-0000-000021000000}" name="% of Returns (6-12)"/>
    <tableColumn id="34" xr3:uid="{00000000-0010-0000-0000-000022000000}" name="# of Returns (13+) "/>
    <tableColumn id="35" xr3:uid="{00000000-0010-0000-0000-000023000000}" name="% of Returns (13+)"/>
    <tableColumn id="36" xr3:uid="{00000000-0010-0000-0000-000024000000}" name="# of Returns Total"/>
    <tableColumn id="37" xr3:uid="{00000000-0010-0000-0000-000025000000}" name="% of Returns Total "/>
    <tableColumn id="38" xr3:uid="{00000000-0010-0000-0000-000026000000}" name="Universal Data Quality (Missing %)"/>
    <tableColumn id="39" xr3:uid="{00000000-0010-0000-0000-000027000000}" name="Universal Data Quality (DK/R %)"/>
    <tableColumn id="40" xr3:uid="{00000000-0010-0000-0000-000028000000}" name="Univeral Data Quality (Total %)"/>
    <tableColumn id="69" xr3:uid="{00000000-0010-0000-0000-000045000000}" name="Average of Data Timeliness (Days)"/>
    <tableColumn id="72" xr3:uid="{00000000-0010-0000-0000-000048000000}" name="Bed/Unit Inventory"/>
    <tableColumn id="71" xr3:uid="{00000000-0010-0000-0000-000047000000}" name="Length of time homeless (PSH, RRH)"/>
    <tableColumn id="70" xr3:uid="{00000000-0010-0000-0000-000046000000}" name="Length of time homeless (CES)"/>
    <tableColumn id="41" xr3:uid="{00000000-0010-0000-0000-000029000000}" name="Vulnerable Populations"/>
    <tableColumn id="42" xr3:uid="{00000000-0010-0000-0000-00002A000000}" name="% of_x000a_Vulnerable Population"/>
    <tableColumn id="43" xr3:uid="{00000000-0010-0000-0000-00002B000000}" name="Vulnerability Score"/>
    <tableColumn id="44" xr3:uid="{00000000-0010-0000-0000-00002C000000}" name="Project Eligibility Targeted"/>
    <tableColumn id="45" xr3:uid="{00000000-0010-0000-0000-00002D000000}" name="Project Eligibility Achieved"/>
    <tableColumn id="46" xr3:uid="{00000000-0010-0000-0000-00002E000000}" name="Project Eligibility Achieved %"/>
    <tableColumn id="47" xr3:uid="{00000000-0010-0000-0000-00002F000000}" name="Household Served - January"/>
    <tableColumn id="48" xr3:uid="{00000000-0010-0000-0000-000030000000}" name="Household Served - April"/>
    <tableColumn id="49" xr3:uid="{00000000-0010-0000-0000-000031000000}" name="Household Served - July"/>
    <tableColumn id="50" xr3:uid="{00000000-0010-0000-0000-000032000000}" name="Household Served - October"/>
    <tableColumn id="51" xr3:uid="{00000000-0010-0000-0000-000033000000}" name="Houseshold Served: Quarterly"/>
    <tableColumn id="52" xr3:uid="{00000000-0010-0000-0000-000034000000}" name="Households Served: Annual"/>
    <tableColumn id="53" xr3:uid="{00000000-0010-0000-0000-000035000000}" name="Youth Dedicated - Income Growth"/>
    <tableColumn id="54" xr3:uid="{00000000-0010-0000-0000-000036000000}" name="PSH Turnover - Project Eligibility"/>
    <tableColumn id="55" xr3:uid="{00000000-0010-0000-0000-000037000000}" name="Physical Unit (Qtr. Avg.) - Unit Utilization"/>
    <tableColumn id="56" xr3:uid="{00000000-0010-0000-0000-000038000000}" name="eLoccs Drawdown"/>
    <tableColumn id="57" xr3:uid="{00000000-0010-0000-0000-000039000000}" name="Funds Expended"/>
    <tableColumn id="58" xr3:uid="{00000000-0010-0000-0000-00003A000000}" name="Timely APR Submission"/>
    <tableColumn id="59" xr3:uid="{00000000-0010-0000-0000-00003B000000}" name="Service + Admin Budget"/>
    <tableColumn id="60" xr3:uid="{00000000-0010-0000-0000-00003C000000}" name="HUD Monitoring"/>
    <tableColumn id="61" xr3:uid="{00000000-0010-0000-0000-00003D000000}" name="Project Description"/>
    <tableColumn id="62" xr3:uid="{00000000-0010-0000-0000-00003E000000}" name="Opening Doors Goals"/>
    <tableColumn id="63" xr3:uid="{00000000-0010-0000-0000-00003F000000}" name="% of Chronic HH" dataDxfId="0"/>
    <tableColumn id="64" xr3:uid="{00000000-0010-0000-0000-000040000000}" name="Housing First Approach"/>
    <tableColumn id="66" xr3:uid="{00000000-0010-0000-0000-000042000000}" name="RHAB Participation"/>
    <tableColumn id="73" xr3:uid="{00000000-0010-0000-0000-000049000000}" name="Safety Improvements (DV)"/>
    <tableColumn id="74" xr3:uid="{00000000-0010-0000-0000-00004A000000}" name="CoC Leadwership (Bonus Points)"/>
    <tableColumn id="75" xr3:uid="{00000000-0010-0000-0000-00004B000000}" name="CoC Meetings Attended (October)"/>
    <tableColumn id="77" xr3:uid="{00000000-0010-0000-0000-00004D000000}" name="CoC Meetings Attended (April)"/>
    <tableColumn id="76" xr3:uid="{00000000-0010-0000-0000-00004C000000}" name="CoC Trainings A"/>
    <tableColumn id="79" xr3:uid="{00000000-0010-0000-0000-00004F000000}" name="CoC Trainings B"/>
    <tableColumn id="80" xr3:uid="{00000000-0010-0000-0000-000050000000}" name="CoC Participation"/>
    <tableColumn id="78" xr3:uid="{00000000-0010-0000-0000-00004E000000}" name="Extra Data 2"/>
    <tableColumn id="65" xr3:uid="{00000000-0010-0000-0000-000041000000}" name="Household Exit/Retained in P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dimension ref="A1:D141"/>
  <sheetViews>
    <sheetView workbookViewId="0">
      <selection activeCell="G9" sqref="G9"/>
    </sheetView>
  </sheetViews>
  <sheetFormatPr defaultRowHeight="15" x14ac:dyDescent="0.25"/>
  <cols>
    <col min="1" max="1" width="24.85546875" style="647" customWidth="1"/>
    <col min="2" max="2" width="36.5703125" bestFit="1" customWidth="1"/>
    <col min="3" max="3" width="21" customWidth="1"/>
    <col min="4" max="4" width="26" customWidth="1"/>
    <col min="5" max="5" width="9.28515625" bestFit="1" customWidth="1"/>
  </cols>
  <sheetData>
    <row r="1" spans="1:4" ht="18.75" x14ac:dyDescent="0.25">
      <c r="A1" s="603" t="s">
        <v>862</v>
      </c>
      <c r="B1" s="474"/>
      <c r="C1" s="474"/>
      <c r="D1" s="474"/>
    </row>
    <row r="2" spans="1:4" ht="15.75" x14ac:dyDescent="0.25">
      <c r="A2" s="604" t="s">
        <v>861</v>
      </c>
      <c r="B2" s="474"/>
      <c r="C2" s="474"/>
      <c r="D2" s="474"/>
    </row>
    <row r="3" spans="1:4" x14ac:dyDescent="0.25">
      <c r="A3" s="597" t="s">
        <v>349</v>
      </c>
      <c r="B3" s="377" t="s">
        <v>293</v>
      </c>
      <c r="C3" s="377" t="s">
        <v>412</v>
      </c>
      <c r="D3" s="377" t="s">
        <v>350</v>
      </c>
    </row>
    <row r="4" spans="1:4" ht="15.75" x14ac:dyDescent="0.25">
      <c r="A4" s="663" t="s">
        <v>963</v>
      </c>
      <c r="B4" s="664"/>
      <c r="C4" s="664"/>
      <c r="D4" s="665"/>
    </row>
    <row r="5" spans="1:4" ht="25.5" x14ac:dyDescent="0.25">
      <c r="A5" s="640" t="s">
        <v>353</v>
      </c>
      <c r="B5" s="605" t="s">
        <v>864</v>
      </c>
      <c r="C5" s="598" t="s">
        <v>415</v>
      </c>
      <c r="D5" s="611" t="s">
        <v>416</v>
      </c>
    </row>
    <row r="6" spans="1:4" x14ac:dyDescent="0.25">
      <c r="A6" s="641" t="s">
        <v>865</v>
      </c>
      <c r="B6" s="599" t="s">
        <v>354</v>
      </c>
      <c r="C6" s="600"/>
      <c r="D6" s="612" t="s">
        <v>418</v>
      </c>
    </row>
    <row r="7" spans="1:4" ht="38.25" x14ac:dyDescent="0.25">
      <c r="A7" s="642"/>
      <c r="B7" s="606" t="s">
        <v>419</v>
      </c>
      <c r="C7" s="600"/>
      <c r="D7" s="612" t="s">
        <v>420</v>
      </c>
    </row>
    <row r="8" spans="1:4" x14ac:dyDescent="0.25">
      <c r="A8" s="642"/>
      <c r="B8" s="607" t="s">
        <v>354</v>
      </c>
      <c r="C8" s="600"/>
      <c r="D8" s="612" t="s">
        <v>422</v>
      </c>
    </row>
    <row r="9" spans="1:4" ht="51" x14ac:dyDescent="0.25">
      <c r="A9" s="642"/>
      <c r="B9" s="606" t="s">
        <v>421</v>
      </c>
      <c r="C9" s="600"/>
      <c r="D9" s="612" t="s">
        <v>423</v>
      </c>
    </row>
    <row r="10" spans="1:4" ht="25.5" x14ac:dyDescent="0.25">
      <c r="A10" s="642"/>
      <c r="B10" s="608" t="s">
        <v>866</v>
      </c>
      <c r="C10" s="600"/>
      <c r="D10" s="600"/>
    </row>
    <row r="11" spans="1:4" ht="25.5" x14ac:dyDescent="0.25">
      <c r="A11" s="642"/>
      <c r="B11" s="608" t="s">
        <v>867</v>
      </c>
      <c r="C11" s="600"/>
      <c r="D11" s="600"/>
    </row>
    <row r="12" spans="1:4" x14ac:dyDescent="0.25">
      <c r="A12" s="642"/>
      <c r="B12" s="609" t="s">
        <v>868</v>
      </c>
      <c r="C12" s="600"/>
      <c r="D12" s="600"/>
    </row>
    <row r="13" spans="1:4" x14ac:dyDescent="0.25">
      <c r="A13" s="643"/>
      <c r="B13" s="610" t="s">
        <v>869</v>
      </c>
      <c r="C13" s="601"/>
      <c r="D13" s="601"/>
    </row>
    <row r="14" spans="1:4" ht="51" x14ac:dyDescent="0.25">
      <c r="A14" s="640" t="s">
        <v>355</v>
      </c>
      <c r="B14" s="605" t="s">
        <v>870</v>
      </c>
      <c r="C14" s="598" t="s">
        <v>426</v>
      </c>
      <c r="D14" s="598" t="s">
        <v>427</v>
      </c>
    </row>
    <row r="15" spans="1:4" x14ac:dyDescent="0.25">
      <c r="A15" s="641" t="s">
        <v>871</v>
      </c>
      <c r="B15" s="613" t="s">
        <v>872</v>
      </c>
      <c r="C15" s="600"/>
      <c r="D15" s="612" t="s">
        <v>393</v>
      </c>
    </row>
    <row r="16" spans="1:4" x14ac:dyDescent="0.25">
      <c r="A16" s="642"/>
      <c r="B16" s="600"/>
      <c r="C16" s="600"/>
      <c r="D16" s="612" t="s">
        <v>394</v>
      </c>
    </row>
    <row r="17" spans="1:4" x14ac:dyDescent="0.25">
      <c r="A17" s="642"/>
      <c r="B17" s="600"/>
      <c r="C17" s="600"/>
      <c r="D17" s="612" t="s">
        <v>395</v>
      </c>
    </row>
    <row r="18" spans="1:4" x14ac:dyDescent="0.25">
      <c r="A18" s="643"/>
      <c r="B18" s="601"/>
      <c r="C18" s="601"/>
      <c r="D18" s="622" t="s">
        <v>428</v>
      </c>
    </row>
    <row r="19" spans="1:4" s="656" customFormat="1" ht="38.25" x14ac:dyDescent="0.25">
      <c r="A19" s="657" t="s">
        <v>403</v>
      </c>
      <c r="B19" s="605" t="s">
        <v>873</v>
      </c>
      <c r="C19" s="598" t="s">
        <v>415</v>
      </c>
      <c r="D19" s="623" t="s">
        <v>418</v>
      </c>
    </row>
    <row r="20" spans="1:4" s="656" customFormat="1" x14ac:dyDescent="0.25">
      <c r="A20" s="658" t="s">
        <v>874</v>
      </c>
      <c r="B20" s="609" t="s">
        <v>875</v>
      </c>
      <c r="C20" s="600"/>
      <c r="D20" s="612" t="s">
        <v>420</v>
      </c>
    </row>
    <row r="21" spans="1:4" s="656" customFormat="1" x14ac:dyDescent="0.25">
      <c r="A21" s="642"/>
      <c r="B21" s="599" t="s">
        <v>354</v>
      </c>
      <c r="C21" s="600"/>
      <c r="D21" s="612" t="s">
        <v>422</v>
      </c>
    </row>
    <row r="22" spans="1:4" s="656" customFormat="1" ht="38.25" x14ac:dyDescent="0.25">
      <c r="A22" s="642"/>
      <c r="B22" s="606" t="s">
        <v>425</v>
      </c>
      <c r="C22" s="600"/>
      <c r="D22" s="612" t="s">
        <v>423</v>
      </c>
    </row>
    <row r="23" spans="1:4" s="656" customFormat="1" x14ac:dyDescent="0.25">
      <c r="A23" s="642"/>
      <c r="B23" s="599" t="s">
        <v>354</v>
      </c>
      <c r="C23" s="600"/>
      <c r="D23" s="600"/>
    </row>
    <row r="24" spans="1:4" s="656" customFormat="1" ht="51" x14ac:dyDescent="0.25">
      <c r="A24" s="642"/>
      <c r="B24" s="606" t="s">
        <v>421</v>
      </c>
      <c r="C24" s="600"/>
      <c r="D24" s="600"/>
    </row>
    <row r="25" spans="1:4" s="656" customFormat="1" ht="25.5" x14ac:dyDescent="0.25">
      <c r="A25" s="642"/>
      <c r="B25" s="608" t="s">
        <v>866</v>
      </c>
      <c r="C25" s="600"/>
      <c r="D25" s="600"/>
    </row>
    <row r="26" spans="1:4" s="656" customFormat="1" ht="25.5" x14ac:dyDescent="0.25">
      <c r="A26" s="642"/>
      <c r="B26" s="608" t="s">
        <v>867</v>
      </c>
      <c r="C26" s="600"/>
      <c r="D26" s="600"/>
    </row>
    <row r="27" spans="1:4" s="656" customFormat="1" x14ac:dyDescent="0.25">
      <c r="A27" s="642"/>
      <c r="B27" s="609" t="s">
        <v>868</v>
      </c>
      <c r="C27" s="600"/>
      <c r="D27" s="600"/>
    </row>
    <row r="28" spans="1:4" s="656" customFormat="1" x14ac:dyDescent="0.25">
      <c r="A28" s="643"/>
      <c r="B28" s="610" t="s">
        <v>869</v>
      </c>
      <c r="C28" s="601"/>
      <c r="D28" s="601"/>
    </row>
    <row r="29" spans="1:4" ht="25.5" x14ac:dyDescent="0.25">
      <c r="A29" s="640">
        <v>2</v>
      </c>
      <c r="B29" s="614" t="s">
        <v>876</v>
      </c>
      <c r="C29" s="621" t="s">
        <v>426</v>
      </c>
      <c r="D29" s="624" t="s">
        <v>429</v>
      </c>
    </row>
    <row r="30" spans="1:4" ht="25.5" x14ac:dyDescent="0.25">
      <c r="A30" s="641" t="s">
        <v>877</v>
      </c>
      <c r="B30" s="609" t="s">
        <v>878</v>
      </c>
      <c r="C30" s="615"/>
      <c r="D30" s="625" t="s">
        <v>431</v>
      </c>
    </row>
    <row r="31" spans="1:4" ht="38.25" x14ac:dyDescent="0.25">
      <c r="A31" s="642"/>
      <c r="B31" s="609" t="s">
        <v>879</v>
      </c>
      <c r="C31" s="615"/>
      <c r="D31" s="625" t="s">
        <v>432</v>
      </c>
    </row>
    <row r="32" spans="1:4" x14ac:dyDescent="0.25">
      <c r="A32" s="642"/>
      <c r="B32" s="615"/>
      <c r="C32" s="615"/>
      <c r="D32" s="626" t="s">
        <v>354</v>
      </c>
    </row>
    <row r="33" spans="1:4" x14ac:dyDescent="0.25">
      <c r="A33" s="642"/>
      <c r="B33" s="615"/>
      <c r="C33" s="615"/>
      <c r="D33" s="627" t="s">
        <v>433</v>
      </c>
    </row>
    <row r="34" spans="1:4" x14ac:dyDescent="0.25">
      <c r="A34" s="642"/>
      <c r="B34" s="615"/>
      <c r="C34" s="615"/>
      <c r="D34" s="625" t="s">
        <v>434</v>
      </c>
    </row>
    <row r="35" spans="1:4" x14ac:dyDescent="0.25">
      <c r="A35" s="643"/>
      <c r="B35" s="616"/>
      <c r="C35" s="616"/>
      <c r="D35" s="628" t="s">
        <v>435</v>
      </c>
    </row>
    <row r="36" spans="1:4" ht="51" x14ac:dyDescent="0.25">
      <c r="A36" s="641">
        <v>3</v>
      </c>
      <c r="B36" s="617" t="s">
        <v>880</v>
      </c>
      <c r="C36" s="618" t="s">
        <v>881</v>
      </c>
      <c r="D36" s="618" t="s">
        <v>441</v>
      </c>
    </row>
    <row r="37" spans="1:4" ht="114.75" x14ac:dyDescent="0.25">
      <c r="A37" s="641" t="s">
        <v>354</v>
      </c>
      <c r="B37" s="618" t="s">
        <v>354</v>
      </c>
      <c r="C37" s="615"/>
      <c r="D37" s="625" t="s">
        <v>442</v>
      </c>
    </row>
    <row r="38" spans="1:4" ht="63.75" x14ac:dyDescent="0.25">
      <c r="A38" s="642"/>
      <c r="B38" s="618" t="s">
        <v>438</v>
      </c>
      <c r="C38" s="615"/>
      <c r="D38" s="625" t="s">
        <v>443</v>
      </c>
    </row>
    <row r="39" spans="1:4" ht="38.25" x14ac:dyDescent="0.25">
      <c r="A39" s="643"/>
      <c r="B39" s="616"/>
      <c r="C39" s="616"/>
      <c r="D39" s="628" t="s">
        <v>444</v>
      </c>
    </row>
    <row r="40" spans="1:4" ht="72" x14ac:dyDescent="0.25">
      <c r="A40" s="640">
        <v>4</v>
      </c>
      <c r="B40" s="605" t="s">
        <v>882</v>
      </c>
      <c r="C40" s="598" t="s">
        <v>446</v>
      </c>
      <c r="D40" s="623" t="s">
        <v>947</v>
      </c>
    </row>
    <row r="41" spans="1:4" ht="51" x14ac:dyDescent="0.25">
      <c r="A41" s="644" t="s">
        <v>883</v>
      </c>
      <c r="B41" s="619" t="s">
        <v>884</v>
      </c>
      <c r="C41" s="601"/>
      <c r="D41" s="634"/>
    </row>
    <row r="42" spans="1:4" ht="38.25" x14ac:dyDescent="0.25">
      <c r="A42" s="640" t="s">
        <v>364</v>
      </c>
      <c r="B42" s="605" t="s">
        <v>885</v>
      </c>
      <c r="C42" s="598" t="s">
        <v>415</v>
      </c>
      <c r="D42" s="629" t="s">
        <v>948</v>
      </c>
    </row>
    <row r="43" spans="1:4" ht="38.25" x14ac:dyDescent="0.25">
      <c r="A43" s="642"/>
      <c r="B43" s="620" t="s">
        <v>886</v>
      </c>
      <c r="C43" s="600"/>
      <c r="D43" s="629" t="s">
        <v>949</v>
      </c>
    </row>
    <row r="44" spans="1:4" x14ac:dyDescent="0.25">
      <c r="A44" s="643"/>
      <c r="B44" s="601"/>
      <c r="C44" s="601"/>
      <c r="D44" s="635" t="s">
        <v>944</v>
      </c>
    </row>
    <row r="45" spans="1:4" ht="38.25" x14ac:dyDescent="0.25">
      <c r="A45" s="640" t="s">
        <v>366</v>
      </c>
      <c r="B45" s="605" t="s">
        <v>887</v>
      </c>
      <c r="C45" s="631" t="s">
        <v>415</v>
      </c>
      <c r="D45" s="630" t="s">
        <v>950</v>
      </c>
    </row>
    <row r="46" spans="1:4" ht="38.25" x14ac:dyDescent="0.25">
      <c r="A46" s="642"/>
      <c r="B46" s="620" t="s">
        <v>888</v>
      </c>
      <c r="C46" s="632"/>
      <c r="D46" s="625" t="s">
        <v>951</v>
      </c>
    </row>
    <row r="47" spans="1:4" x14ac:dyDescent="0.25">
      <c r="A47" s="642"/>
      <c r="B47" s="600"/>
      <c r="C47" s="632"/>
      <c r="D47" s="636" t="s">
        <v>945</v>
      </c>
    </row>
    <row r="48" spans="1:4" x14ac:dyDescent="0.25">
      <c r="A48" s="643"/>
      <c r="B48" s="601"/>
      <c r="C48" s="633"/>
      <c r="D48" s="637" t="s">
        <v>354</v>
      </c>
    </row>
    <row r="49" spans="1:4" ht="25.5" x14ac:dyDescent="0.25">
      <c r="A49" s="640" t="s">
        <v>368</v>
      </c>
      <c r="B49" s="605" t="s">
        <v>889</v>
      </c>
      <c r="C49" s="598" t="s">
        <v>415</v>
      </c>
      <c r="D49" s="629" t="s">
        <v>952</v>
      </c>
    </row>
    <row r="50" spans="1:4" ht="38.25" x14ac:dyDescent="0.25">
      <c r="A50" s="641" t="s">
        <v>361</v>
      </c>
      <c r="B50" s="620" t="s">
        <v>890</v>
      </c>
      <c r="C50" s="600"/>
      <c r="D50" s="625" t="s">
        <v>953</v>
      </c>
    </row>
    <row r="51" spans="1:4" x14ac:dyDescent="0.25">
      <c r="A51" s="643"/>
      <c r="B51" s="602" t="s">
        <v>354</v>
      </c>
      <c r="C51" s="601"/>
      <c r="D51" s="635" t="s">
        <v>946</v>
      </c>
    </row>
    <row r="52" spans="1:4" ht="39" x14ac:dyDescent="0.25">
      <c r="A52" s="640">
        <v>6</v>
      </c>
      <c r="B52" s="605" t="s">
        <v>372</v>
      </c>
      <c r="C52" s="598" t="s">
        <v>415</v>
      </c>
      <c r="D52" s="638" t="s">
        <v>954</v>
      </c>
    </row>
    <row r="53" spans="1:4" ht="25.5" x14ac:dyDescent="0.25">
      <c r="A53" s="643"/>
      <c r="B53" s="619" t="s">
        <v>891</v>
      </c>
      <c r="C53" s="353"/>
      <c r="D53" s="622" t="s">
        <v>467</v>
      </c>
    </row>
    <row r="54" spans="1:4" ht="15.75" x14ac:dyDescent="0.25">
      <c r="A54" s="666" t="s">
        <v>892</v>
      </c>
      <c r="B54" s="667"/>
      <c r="C54" s="667"/>
      <c r="D54" s="668"/>
    </row>
    <row r="55" spans="1:4" ht="51.75" x14ac:dyDescent="0.25">
      <c r="A55" s="640">
        <v>7</v>
      </c>
      <c r="B55" s="403" t="s">
        <v>893</v>
      </c>
      <c r="C55" s="581" t="s">
        <v>415</v>
      </c>
      <c r="D55" s="384" t="s">
        <v>956</v>
      </c>
    </row>
    <row r="56" spans="1:4" x14ac:dyDescent="0.25">
      <c r="A56" s="643"/>
      <c r="B56" s="353"/>
      <c r="C56" s="353"/>
      <c r="D56" s="635" t="s">
        <v>955</v>
      </c>
    </row>
    <row r="57" spans="1:4" ht="51.75" x14ac:dyDescent="0.25">
      <c r="A57" s="640">
        <v>8</v>
      </c>
      <c r="B57" s="403" t="s">
        <v>263</v>
      </c>
      <c r="C57" s="581" t="s">
        <v>894</v>
      </c>
      <c r="D57" s="384" t="s">
        <v>471</v>
      </c>
    </row>
    <row r="58" spans="1:4" x14ac:dyDescent="0.25">
      <c r="A58" s="642"/>
      <c r="B58" s="396" t="s">
        <v>895</v>
      </c>
      <c r="C58" s="379"/>
      <c r="D58" s="381" t="s">
        <v>472</v>
      </c>
    </row>
    <row r="59" spans="1:4" x14ac:dyDescent="0.25">
      <c r="A59" s="643"/>
      <c r="B59" s="353"/>
      <c r="C59" s="353"/>
      <c r="D59" s="386" t="s">
        <v>473</v>
      </c>
    </row>
    <row r="60" spans="1:4" x14ac:dyDescent="0.25">
      <c r="A60" s="640">
        <v>9</v>
      </c>
      <c r="B60" s="403" t="s">
        <v>312</v>
      </c>
      <c r="C60" s="581" t="s">
        <v>474</v>
      </c>
      <c r="D60" s="639" t="s">
        <v>957</v>
      </c>
    </row>
    <row r="61" spans="1:4" ht="26.25" x14ac:dyDescent="0.25">
      <c r="A61" s="643"/>
      <c r="B61" s="596" t="s">
        <v>896</v>
      </c>
      <c r="C61" s="353"/>
      <c r="D61" s="386" t="s">
        <v>476</v>
      </c>
    </row>
    <row r="62" spans="1:4" x14ac:dyDescent="0.25">
      <c r="A62" s="640">
        <v>10</v>
      </c>
      <c r="B62" s="403" t="s">
        <v>374</v>
      </c>
      <c r="C62" s="581" t="s">
        <v>474</v>
      </c>
      <c r="D62" s="384" t="s">
        <v>477</v>
      </c>
    </row>
    <row r="63" spans="1:4" x14ac:dyDescent="0.25">
      <c r="A63" s="642"/>
      <c r="B63" s="396" t="s">
        <v>897</v>
      </c>
      <c r="C63" s="379"/>
      <c r="D63" s="381" t="s">
        <v>478</v>
      </c>
    </row>
    <row r="64" spans="1:4" x14ac:dyDescent="0.25">
      <c r="A64" s="642"/>
      <c r="B64" s="379"/>
      <c r="C64" s="379"/>
      <c r="D64" s="381" t="s">
        <v>479</v>
      </c>
    </row>
    <row r="65" spans="1:4" x14ac:dyDescent="0.25">
      <c r="A65" s="643"/>
      <c r="B65" s="353"/>
      <c r="C65" s="353"/>
      <c r="D65" s="386" t="s">
        <v>473</v>
      </c>
    </row>
    <row r="66" spans="1:4" x14ac:dyDescent="0.25">
      <c r="A66" s="640">
        <v>11</v>
      </c>
      <c r="B66" s="403" t="s">
        <v>375</v>
      </c>
      <c r="C66" s="581" t="s">
        <v>480</v>
      </c>
      <c r="D66" s="639" t="s">
        <v>958</v>
      </c>
    </row>
    <row r="67" spans="1:4" ht="26.25" x14ac:dyDescent="0.25">
      <c r="A67" s="643"/>
      <c r="B67" s="596" t="s">
        <v>898</v>
      </c>
      <c r="C67" s="353"/>
      <c r="D67" s="386" t="s">
        <v>899</v>
      </c>
    </row>
    <row r="68" spans="1:4" ht="77.25" x14ac:dyDescent="0.25">
      <c r="A68" s="640" t="s">
        <v>483</v>
      </c>
      <c r="B68" s="403" t="s">
        <v>900</v>
      </c>
      <c r="C68" s="378" t="s">
        <v>901</v>
      </c>
      <c r="D68" s="581" t="s">
        <v>902</v>
      </c>
    </row>
    <row r="69" spans="1:4" ht="26.25" x14ac:dyDescent="0.25">
      <c r="A69" s="642"/>
      <c r="B69" s="396" t="s">
        <v>487</v>
      </c>
      <c r="C69" s="383" t="s">
        <v>354</v>
      </c>
      <c r="D69" s="381" t="s">
        <v>903</v>
      </c>
    </row>
    <row r="70" spans="1:4" ht="26.25" x14ac:dyDescent="0.25">
      <c r="A70" s="642"/>
      <c r="B70" s="379"/>
      <c r="C70" s="382" t="s">
        <v>488</v>
      </c>
      <c r="D70" s="381" t="s">
        <v>904</v>
      </c>
    </row>
    <row r="71" spans="1:4" ht="39" x14ac:dyDescent="0.25">
      <c r="A71" s="642"/>
      <c r="B71" s="379"/>
      <c r="C71" s="380" t="s">
        <v>490</v>
      </c>
      <c r="D71" s="381" t="s">
        <v>905</v>
      </c>
    </row>
    <row r="72" spans="1:4" ht="26.25" x14ac:dyDescent="0.25">
      <c r="A72" s="643"/>
      <c r="B72" s="353"/>
      <c r="C72" s="353"/>
      <c r="D72" s="386" t="s">
        <v>906</v>
      </c>
    </row>
    <row r="73" spans="1:4" ht="64.5" x14ac:dyDescent="0.25">
      <c r="A73" s="640" t="s">
        <v>492</v>
      </c>
      <c r="B73" s="403" t="s">
        <v>907</v>
      </c>
      <c r="C73" s="378" t="s">
        <v>908</v>
      </c>
      <c r="D73" s="581" t="s">
        <v>909</v>
      </c>
    </row>
    <row r="74" spans="1:4" ht="26.25" x14ac:dyDescent="0.25">
      <c r="A74" s="642"/>
      <c r="B74" s="396" t="s">
        <v>494</v>
      </c>
      <c r="C74" s="383" t="s">
        <v>354</v>
      </c>
      <c r="D74" s="381" t="s">
        <v>903</v>
      </c>
    </row>
    <row r="75" spans="1:4" ht="26.25" x14ac:dyDescent="0.25">
      <c r="A75" s="642"/>
      <c r="B75" s="379"/>
      <c r="C75" s="382" t="s">
        <v>488</v>
      </c>
      <c r="D75" s="381" t="s">
        <v>904</v>
      </c>
    </row>
    <row r="76" spans="1:4" ht="39" x14ac:dyDescent="0.25">
      <c r="A76" s="642"/>
      <c r="B76" s="379"/>
      <c r="C76" s="380" t="s">
        <v>490</v>
      </c>
      <c r="D76" s="381" t="s">
        <v>905</v>
      </c>
    </row>
    <row r="77" spans="1:4" ht="39" x14ac:dyDescent="0.25">
      <c r="A77" s="643"/>
      <c r="B77" s="353"/>
      <c r="C77" s="353"/>
      <c r="D77" s="386" t="s">
        <v>910</v>
      </c>
    </row>
    <row r="78" spans="1:4" ht="77.25" x14ac:dyDescent="0.25">
      <c r="A78" s="640" t="s">
        <v>495</v>
      </c>
      <c r="B78" s="403" t="s">
        <v>911</v>
      </c>
      <c r="C78" s="378" t="s">
        <v>908</v>
      </c>
      <c r="D78" s="581" t="s">
        <v>902</v>
      </c>
    </row>
    <row r="79" spans="1:4" ht="26.25" x14ac:dyDescent="0.25">
      <c r="A79" s="642"/>
      <c r="B79" s="396" t="s">
        <v>496</v>
      </c>
      <c r="C79" s="383" t="s">
        <v>354</v>
      </c>
      <c r="D79" s="381" t="s">
        <v>903</v>
      </c>
    </row>
    <row r="80" spans="1:4" ht="39" x14ac:dyDescent="0.25">
      <c r="A80" s="642"/>
      <c r="B80" s="379"/>
      <c r="C80" s="382" t="s">
        <v>497</v>
      </c>
      <c r="D80" s="381" t="s">
        <v>904</v>
      </c>
    </row>
    <row r="81" spans="1:4" ht="26.25" x14ac:dyDescent="0.25">
      <c r="A81" s="642"/>
      <c r="B81" s="379"/>
      <c r="C81" s="379"/>
      <c r="D81" s="381" t="s">
        <v>905</v>
      </c>
    </row>
    <row r="82" spans="1:4" ht="26.25" x14ac:dyDescent="0.25">
      <c r="A82" s="643"/>
      <c r="B82" s="353"/>
      <c r="C82" s="353"/>
      <c r="D82" s="648" t="s">
        <v>959</v>
      </c>
    </row>
    <row r="83" spans="1:4" ht="64.5" x14ac:dyDescent="0.25">
      <c r="A83" s="640" t="s">
        <v>499</v>
      </c>
      <c r="B83" s="403" t="s">
        <v>912</v>
      </c>
      <c r="C83" s="378" t="s">
        <v>908</v>
      </c>
      <c r="D83" s="581" t="s">
        <v>909</v>
      </c>
    </row>
    <row r="84" spans="1:4" ht="39" x14ac:dyDescent="0.25">
      <c r="A84" s="642"/>
      <c r="B84" s="396" t="s">
        <v>501</v>
      </c>
      <c r="C84" s="383" t="s">
        <v>354</v>
      </c>
      <c r="D84" s="381" t="s">
        <v>903</v>
      </c>
    </row>
    <row r="85" spans="1:4" ht="51.75" x14ac:dyDescent="0.25">
      <c r="A85" s="642"/>
      <c r="B85" s="379"/>
      <c r="C85" s="382" t="s">
        <v>502</v>
      </c>
      <c r="D85" s="381" t="s">
        <v>904</v>
      </c>
    </row>
    <row r="86" spans="1:4" ht="26.25" x14ac:dyDescent="0.25">
      <c r="A86" s="642"/>
      <c r="B86" s="379"/>
      <c r="C86" s="379"/>
      <c r="D86" s="381" t="s">
        <v>905</v>
      </c>
    </row>
    <row r="87" spans="1:4" ht="24.75" x14ac:dyDescent="0.25">
      <c r="A87" s="643"/>
      <c r="B87" s="353"/>
      <c r="C87" s="353"/>
      <c r="D87" s="649" t="s">
        <v>960</v>
      </c>
    </row>
    <row r="88" spans="1:4" ht="51.75" x14ac:dyDescent="0.25">
      <c r="A88" s="640">
        <v>14</v>
      </c>
      <c r="B88" s="403" t="s">
        <v>913</v>
      </c>
      <c r="C88" s="581" t="s">
        <v>503</v>
      </c>
      <c r="D88" s="384" t="s">
        <v>504</v>
      </c>
    </row>
    <row r="89" spans="1:4" ht="39" x14ac:dyDescent="0.25">
      <c r="A89" s="643"/>
      <c r="B89" s="353"/>
      <c r="C89" s="582" t="s">
        <v>505</v>
      </c>
      <c r="D89" s="386" t="s">
        <v>506</v>
      </c>
    </row>
    <row r="90" spans="1:4" ht="15.75" x14ac:dyDescent="0.25">
      <c r="A90" s="669" t="s">
        <v>964</v>
      </c>
      <c r="B90" s="670"/>
      <c r="C90" s="670"/>
      <c r="D90" s="671"/>
    </row>
    <row r="91" spans="1:4" ht="26.25" x14ac:dyDescent="0.25">
      <c r="A91" s="640" t="s">
        <v>914</v>
      </c>
      <c r="B91" s="403" t="s">
        <v>915</v>
      </c>
      <c r="C91" s="581" t="s">
        <v>523</v>
      </c>
      <c r="D91" s="384" t="s">
        <v>524</v>
      </c>
    </row>
    <row r="92" spans="1:4" ht="64.5" x14ac:dyDescent="0.25">
      <c r="A92" s="642"/>
      <c r="B92" s="396" t="s">
        <v>916</v>
      </c>
      <c r="C92" s="379"/>
      <c r="D92" s="381" t="s">
        <v>525</v>
      </c>
    </row>
    <row r="93" spans="1:4" ht="51.75" x14ac:dyDescent="0.25">
      <c r="A93" s="643"/>
      <c r="B93" s="596" t="s">
        <v>917</v>
      </c>
      <c r="C93" s="353"/>
      <c r="D93" s="386" t="s">
        <v>527</v>
      </c>
    </row>
    <row r="94" spans="1:4" ht="39" x14ac:dyDescent="0.25">
      <c r="A94" s="640" t="s">
        <v>918</v>
      </c>
      <c r="B94" s="403" t="s">
        <v>919</v>
      </c>
      <c r="C94" s="581" t="s">
        <v>523</v>
      </c>
      <c r="D94" s="384" t="s">
        <v>920</v>
      </c>
    </row>
    <row r="95" spans="1:4" ht="26.25" x14ac:dyDescent="0.25">
      <c r="A95" s="643"/>
      <c r="B95" s="353"/>
      <c r="C95" s="353"/>
      <c r="D95" s="648" t="s">
        <v>921</v>
      </c>
    </row>
    <row r="96" spans="1:4" ht="51.75" x14ac:dyDescent="0.25">
      <c r="A96" s="640" t="s">
        <v>922</v>
      </c>
      <c r="B96" s="403" t="s">
        <v>923</v>
      </c>
      <c r="C96" s="581" t="s">
        <v>523</v>
      </c>
      <c r="D96" s="384" t="s">
        <v>924</v>
      </c>
    </row>
    <row r="97" spans="1:4" ht="39" x14ac:dyDescent="0.25">
      <c r="A97" s="641" t="s">
        <v>925</v>
      </c>
      <c r="B97" s="379"/>
      <c r="C97" s="379"/>
      <c r="D97" s="381" t="s">
        <v>926</v>
      </c>
    </row>
    <row r="98" spans="1:4" ht="39" x14ac:dyDescent="0.25">
      <c r="A98" s="643"/>
      <c r="B98" s="353"/>
      <c r="C98" s="353"/>
      <c r="D98" s="386" t="s">
        <v>927</v>
      </c>
    </row>
    <row r="99" spans="1:4" ht="39" x14ac:dyDescent="0.25">
      <c r="A99" s="645">
        <v>16</v>
      </c>
      <c r="B99" s="356" t="s">
        <v>928</v>
      </c>
      <c r="C99" s="347" t="s">
        <v>532</v>
      </c>
      <c r="D99" s="650" t="s">
        <v>929</v>
      </c>
    </row>
    <row r="100" spans="1:4" ht="15.75" x14ac:dyDescent="0.25">
      <c r="A100" s="666" t="s">
        <v>965</v>
      </c>
      <c r="B100" s="667"/>
      <c r="C100" s="667"/>
      <c r="D100" s="668"/>
    </row>
    <row r="101" spans="1:4" ht="64.5" x14ac:dyDescent="0.25">
      <c r="A101" s="640">
        <v>17</v>
      </c>
      <c r="B101" s="581" t="s">
        <v>930</v>
      </c>
      <c r="C101" s="581" t="s">
        <v>537</v>
      </c>
      <c r="D101" s="403" t="s">
        <v>538</v>
      </c>
    </row>
    <row r="102" spans="1:4" ht="39" x14ac:dyDescent="0.25">
      <c r="A102" s="642"/>
      <c r="B102" s="396" t="s">
        <v>931</v>
      </c>
      <c r="C102" s="380" t="s">
        <v>354</v>
      </c>
      <c r="D102" s="383" t="s">
        <v>354</v>
      </c>
    </row>
    <row r="103" spans="1:4" ht="39" x14ac:dyDescent="0.25">
      <c r="A103" s="642"/>
      <c r="B103" s="396" t="s">
        <v>932</v>
      </c>
      <c r="C103" s="379"/>
      <c r="D103" s="382" t="s">
        <v>539</v>
      </c>
    </row>
    <row r="104" spans="1:4" ht="26.25" x14ac:dyDescent="0.25">
      <c r="A104" s="642"/>
      <c r="B104" s="379"/>
      <c r="C104" s="379"/>
      <c r="D104" s="380" t="s">
        <v>540</v>
      </c>
    </row>
    <row r="105" spans="1:4" ht="77.25" x14ac:dyDescent="0.25">
      <c r="A105" s="642"/>
      <c r="B105" s="379"/>
      <c r="C105" s="379"/>
      <c r="D105" s="381" t="s">
        <v>541</v>
      </c>
    </row>
    <row r="106" spans="1:4" x14ac:dyDescent="0.25">
      <c r="A106" s="642"/>
      <c r="B106" s="379"/>
      <c r="C106" s="379"/>
      <c r="D106" s="383" t="s">
        <v>354</v>
      </c>
    </row>
    <row r="107" spans="1:4" x14ac:dyDescent="0.25">
      <c r="A107" s="642"/>
      <c r="B107" s="379"/>
      <c r="C107" s="379"/>
      <c r="D107" s="382" t="s">
        <v>542</v>
      </c>
    </row>
    <row r="108" spans="1:4" ht="102.75" x14ac:dyDescent="0.25">
      <c r="A108" s="642"/>
      <c r="B108" s="379"/>
      <c r="C108" s="379"/>
      <c r="D108" s="381" t="s">
        <v>543</v>
      </c>
    </row>
    <row r="109" spans="1:4" x14ac:dyDescent="0.25">
      <c r="A109" s="642"/>
      <c r="B109" s="379"/>
      <c r="C109" s="379"/>
      <c r="D109" s="383" t="s">
        <v>354</v>
      </c>
    </row>
    <row r="110" spans="1:4" x14ac:dyDescent="0.25">
      <c r="A110" s="642"/>
      <c r="B110" s="379"/>
      <c r="C110" s="379"/>
      <c r="D110" s="382" t="s">
        <v>544</v>
      </c>
    </row>
    <row r="111" spans="1:4" ht="90" x14ac:dyDescent="0.25">
      <c r="A111" s="643"/>
      <c r="B111" s="353"/>
      <c r="C111" s="353"/>
      <c r="D111" s="582" t="s">
        <v>545</v>
      </c>
    </row>
    <row r="112" spans="1:4" ht="39" x14ac:dyDescent="0.25">
      <c r="A112" s="645">
        <v>18</v>
      </c>
      <c r="B112" s="356" t="s">
        <v>933</v>
      </c>
      <c r="C112" s="347" t="s">
        <v>546</v>
      </c>
      <c r="D112" s="651" t="s">
        <v>961</v>
      </c>
    </row>
    <row r="113" spans="1:4" ht="39" x14ac:dyDescent="0.25">
      <c r="A113" s="672">
        <v>19</v>
      </c>
      <c r="B113" s="675" t="s">
        <v>934</v>
      </c>
      <c r="C113" s="678" t="s">
        <v>550</v>
      </c>
      <c r="D113" s="581" t="s">
        <v>935</v>
      </c>
    </row>
    <row r="114" spans="1:4" ht="64.5" x14ac:dyDescent="0.25">
      <c r="A114" s="673"/>
      <c r="B114" s="676"/>
      <c r="C114" s="679"/>
      <c r="D114" s="381" t="s">
        <v>936</v>
      </c>
    </row>
    <row r="115" spans="1:4" ht="26.25" x14ac:dyDescent="0.25">
      <c r="A115" s="673"/>
      <c r="B115" s="676"/>
      <c r="C115" s="679"/>
      <c r="D115" s="380" t="s">
        <v>937</v>
      </c>
    </row>
    <row r="116" spans="1:4" ht="39" x14ac:dyDescent="0.25">
      <c r="A116" s="673"/>
      <c r="B116" s="676"/>
      <c r="C116" s="679"/>
      <c r="D116" s="381" t="s">
        <v>938</v>
      </c>
    </row>
    <row r="117" spans="1:4" ht="64.5" x14ac:dyDescent="0.25">
      <c r="A117" s="673"/>
      <c r="B117" s="676"/>
      <c r="C117" s="679"/>
      <c r="D117" s="652" t="s">
        <v>939</v>
      </c>
    </row>
    <row r="118" spans="1:4" ht="204" customHeight="1" x14ac:dyDescent="0.25">
      <c r="A118" s="674"/>
      <c r="B118" s="677"/>
      <c r="C118" s="680"/>
      <c r="D118" s="648" t="s">
        <v>940</v>
      </c>
    </row>
    <row r="119" spans="1:4" ht="39" x14ac:dyDescent="0.25">
      <c r="A119" s="640">
        <v>20</v>
      </c>
      <c r="B119" s="403" t="s">
        <v>941</v>
      </c>
      <c r="C119" s="581" t="s">
        <v>523</v>
      </c>
      <c r="D119" s="638" t="s">
        <v>962</v>
      </c>
    </row>
    <row r="120" spans="1:4" ht="26.25" x14ac:dyDescent="0.25">
      <c r="A120" s="643"/>
      <c r="B120" s="353"/>
      <c r="C120" s="353"/>
      <c r="D120" s="386" t="s">
        <v>565</v>
      </c>
    </row>
    <row r="121" spans="1:4" ht="102.75" x14ac:dyDescent="0.25">
      <c r="A121" s="645">
        <v>21</v>
      </c>
      <c r="B121" s="356" t="s">
        <v>942</v>
      </c>
      <c r="C121" s="347" t="s">
        <v>523</v>
      </c>
      <c r="D121" s="394" t="s">
        <v>943</v>
      </c>
    </row>
    <row r="122" spans="1:4" x14ac:dyDescent="0.25">
      <c r="A122" s="646"/>
      <c r="B122" s="355"/>
      <c r="C122" s="355"/>
      <c r="D122" s="355"/>
    </row>
    <row r="123" spans="1:4" x14ac:dyDescent="0.25">
      <c r="A123" s="646"/>
      <c r="B123" s="355"/>
      <c r="C123" s="355"/>
      <c r="D123" s="355"/>
    </row>
    <row r="124" spans="1:4" x14ac:dyDescent="0.25">
      <c r="A124" s="646"/>
      <c r="B124" s="355"/>
      <c r="C124" s="355"/>
      <c r="D124" s="355"/>
    </row>
    <row r="125" spans="1:4" x14ac:dyDescent="0.25">
      <c r="A125" s="646"/>
      <c r="B125" s="355"/>
      <c r="C125" s="355"/>
      <c r="D125" s="355"/>
    </row>
    <row r="126" spans="1:4" x14ac:dyDescent="0.25">
      <c r="A126" s="646"/>
      <c r="B126" s="355"/>
      <c r="C126" s="355"/>
      <c r="D126" s="355"/>
    </row>
    <row r="127" spans="1:4" x14ac:dyDescent="0.25">
      <c r="A127" s="646"/>
      <c r="B127" s="355"/>
      <c r="C127" s="355"/>
      <c r="D127" s="355"/>
    </row>
    <row r="128" spans="1:4" x14ac:dyDescent="0.25">
      <c r="A128" s="646"/>
      <c r="B128" s="355"/>
      <c r="C128" s="355"/>
      <c r="D128" s="355"/>
    </row>
    <row r="129" spans="1:4" x14ac:dyDescent="0.25">
      <c r="A129" s="646"/>
      <c r="B129" s="355"/>
      <c r="C129" s="355"/>
      <c r="D129" s="355"/>
    </row>
    <row r="130" spans="1:4" x14ac:dyDescent="0.25">
      <c r="A130" s="646"/>
      <c r="B130" s="355"/>
      <c r="C130" s="355"/>
      <c r="D130" s="355"/>
    </row>
    <row r="131" spans="1:4" x14ac:dyDescent="0.25">
      <c r="A131" s="646"/>
      <c r="B131" s="355"/>
      <c r="C131" s="355"/>
      <c r="D131" s="355"/>
    </row>
    <row r="132" spans="1:4" x14ac:dyDescent="0.25">
      <c r="A132" s="646"/>
      <c r="B132" s="355"/>
      <c r="C132" s="355"/>
      <c r="D132" s="355"/>
    </row>
    <row r="133" spans="1:4" x14ac:dyDescent="0.25">
      <c r="A133" s="646"/>
      <c r="B133" s="355"/>
      <c r="C133" s="355"/>
      <c r="D133" s="355"/>
    </row>
    <row r="134" spans="1:4" x14ac:dyDescent="0.25">
      <c r="A134" s="646"/>
      <c r="B134" s="355"/>
      <c r="C134" s="355"/>
      <c r="D134" s="355"/>
    </row>
    <row r="135" spans="1:4" x14ac:dyDescent="0.25">
      <c r="A135" s="646"/>
      <c r="B135" s="355"/>
      <c r="C135" s="355"/>
      <c r="D135" s="355"/>
    </row>
    <row r="136" spans="1:4" x14ac:dyDescent="0.25">
      <c r="A136" s="646"/>
      <c r="B136" s="355"/>
      <c r="C136" s="355"/>
      <c r="D136" s="355"/>
    </row>
    <row r="137" spans="1:4" x14ac:dyDescent="0.25">
      <c r="A137" s="646"/>
      <c r="B137" s="355"/>
      <c r="C137" s="355"/>
      <c r="D137" s="355"/>
    </row>
    <row r="138" spans="1:4" x14ac:dyDescent="0.25">
      <c r="A138" s="646"/>
      <c r="B138" s="355"/>
      <c r="C138" s="355"/>
      <c r="D138" s="355"/>
    </row>
    <row r="139" spans="1:4" x14ac:dyDescent="0.25">
      <c r="A139" s="646"/>
      <c r="B139" s="355"/>
      <c r="C139" s="355"/>
      <c r="D139" s="355"/>
    </row>
    <row r="140" spans="1:4" x14ac:dyDescent="0.25">
      <c r="A140" s="646"/>
      <c r="B140" s="355"/>
      <c r="C140" s="355"/>
      <c r="D140" s="355"/>
    </row>
    <row r="141" spans="1:4" x14ac:dyDescent="0.25">
      <c r="A141" s="646"/>
      <c r="B141" s="355"/>
      <c r="C141" s="355"/>
      <c r="D141" s="355"/>
    </row>
  </sheetData>
  <mergeCells count="7">
    <mergeCell ref="A4:D4"/>
    <mergeCell ref="A54:D54"/>
    <mergeCell ref="A90:D90"/>
    <mergeCell ref="A100:D100"/>
    <mergeCell ref="A113:A118"/>
    <mergeCell ref="B113:B118"/>
    <mergeCell ref="C113:C1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48.75" customHeight="1" x14ac:dyDescent="0.25">
      <c r="A1" s="338"/>
      <c r="B1" s="374" t="s">
        <v>982</v>
      </c>
      <c r="C1" s="371"/>
      <c r="E1" s="445" t="s">
        <v>581</v>
      </c>
    </row>
    <row r="2" spans="1:5" ht="15.75" customHeight="1" x14ac:dyDescent="0.25">
      <c r="A2" s="338"/>
      <c r="B2" s="373" t="s">
        <v>397</v>
      </c>
      <c r="C2" s="346"/>
      <c r="D2" s="444"/>
    </row>
    <row r="3" spans="1:5" ht="15.75" customHeight="1" x14ac:dyDescent="0.25">
      <c r="A3" s="338"/>
      <c r="B3" s="373" t="s">
        <v>398</v>
      </c>
      <c r="C3" s="304"/>
      <c r="D3" s="444"/>
    </row>
    <row r="4" spans="1:5" ht="15.75" customHeight="1" x14ac:dyDescent="0.25">
      <c r="A4" s="338"/>
      <c r="B4" s="373" t="s">
        <v>399</v>
      </c>
      <c r="C4" s="304"/>
      <c r="D4" s="444"/>
    </row>
    <row r="5" spans="1:5" ht="15.75" customHeight="1" x14ac:dyDescent="0.25">
      <c r="A5" s="338"/>
      <c r="B5" s="373" t="s">
        <v>396</v>
      </c>
      <c r="C5" s="304"/>
    </row>
    <row r="6" spans="1:5" ht="15.75" customHeight="1" x14ac:dyDescent="0.25">
      <c r="A6" s="338"/>
      <c r="B6"/>
      <c r="C6" s="304"/>
    </row>
    <row r="7" spans="1:5" ht="15.75" thickBot="1" x14ac:dyDescent="0.3">
      <c r="B7" s="1"/>
    </row>
    <row r="8" spans="1:5" s="12" customFormat="1" ht="15.75" thickBot="1" x14ac:dyDescent="0.3">
      <c r="A8" s="334" t="s">
        <v>2</v>
      </c>
      <c r="B8" s="334" t="s">
        <v>3</v>
      </c>
      <c r="C8" s="291" t="s">
        <v>4</v>
      </c>
      <c r="D8" s="291" t="s">
        <v>0</v>
      </c>
      <c r="E8" s="11" t="s">
        <v>1</v>
      </c>
    </row>
    <row r="9" spans="1:5" s="9" customFormat="1" ht="12.75" x14ac:dyDescent="0.2">
      <c r="A9" s="288" t="str">
        <f>IF(INDEX('CoC Ranking Data'!$A$1:$CB$106,ROW($E9),4)&lt;&gt;"",INDEX('CoC Ranking Data'!$A$1:$CB$106,ROW($E9),4),"")</f>
        <v>Blair County Community Action Program</v>
      </c>
      <c r="B9" s="288" t="str">
        <f>IF(INDEX('CoC Ranking Data'!$A$1:$CB$105,ROW($E9),5)&lt;&gt;"",INDEX('CoC Ranking Data'!$A$1:$CB$105,ROW($E9),5),"")</f>
        <v>Rapid Re-Housing Consolidation</v>
      </c>
      <c r="C9" s="289" t="str">
        <f>IF(INDEX('CoC Ranking Data'!$A$1:$CB$105,ROW($E9),7)&lt;&gt;"",INDEX('CoC Ranking Data'!$A$1:$CB$105,ROW($E9),7),"")</f>
        <v>PH-RRH</v>
      </c>
      <c r="D9" s="303">
        <f>IF(INDEX('CoC Ranking Data'!$A$1:$CB$105,ROW($E9),15)&lt;&gt;"",INDEX('CoC Ranking Data'!$A$1:$CB$105,ROW($E9),15),"")</f>
        <v>0.96153846153846156</v>
      </c>
      <c r="E9" s="8" t="str">
        <f>IF(AND(A9&lt;&gt;"",D9&lt;&gt;""),IF(C9="SSO",IF(D9&gt;=0.75,10,IF(AND(D9 &lt; 0.75, D9 &gt;= 0.5),7,IF(AND(D9 &lt; 0.5, D9 &gt;= 0.25),4,0))),""),"")</f>
        <v/>
      </c>
    </row>
    <row r="10" spans="1:5" s="9" customFormat="1" ht="12.75" x14ac:dyDescent="0.2">
      <c r="A10" s="288" t="str">
        <f>IF(INDEX('CoC Ranking Data'!$A$1:$CB$106,ROW($E10),4)&lt;&gt;"",INDEX('CoC Ranking Data'!$A$1:$CB$106,ROW($E10),4),"")</f>
        <v>Catholic Charities of the Diocese of Allentown</v>
      </c>
      <c r="B10" s="288" t="str">
        <f>IF(INDEX('CoC Ranking Data'!$A$1:$CB$105,ROW($E10),5)&lt;&gt;"",INDEX('CoC Ranking Data'!$A$1:$CB$105,ROW($E10),5),"")</f>
        <v>Permanent Supportive Housing Program</v>
      </c>
      <c r="C10" s="289" t="str">
        <f>IF(INDEX('CoC Ranking Data'!$A$1:$CB$105,ROW($E10),7)&lt;&gt;"",INDEX('CoC Ranking Data'!$A$1:$CB$105,ROW($E10),7),"")</f>
        <v>PH</v>
      </c>
      <c r="D10" s="303">
        <f>IF(INDEX('CoC Ranking Data'!$A$1:$CB$105,ROW($E10),15)&lt;&gt;"",INDEX('CoC Ranking Data'!$A$1:$CB$105,ROW($E10),15),"")</f>
        <v>1</v>
      </c>
      <c r="E10" s="8" t="str">
        <f t="shared" ref="E10:E73" si="0">IF(AND(A10&lt;&gt;"",D10&lt;&gt;""),IF(C10="SSO",IF(D10&gt;=0.75,10,IF(AND(D10 &lt; 0.75, D10 &gt;= 0.5),7,IF(AND(D10 &lt; 0.5, D10 &gt;= 0.25),4,0))),""),"")</f>
        <v/>
      </c>
    </row>
    <row r="11" spans="1:5" s="9" customFormat="1" ht="12.75" x14ac:dyDescent="0.2">
      <c r="A11" s="288" t="str">
        <f>IF(INDEX('CoC Ranking Data'!$A$1:$CB$106,ROW($E11),4)&lt;&gt;"",INDEX('CoC Ranking Data'!$A$1:$CB$106,ROW($E11),4),"")</f>
        <v>Catholic Social Services of the Diocese of Scranton, Inc.</v>
      </c>
      <c r="B11" s="288" t="str">
        <f>IF(INDEX('CoC Ranking Data'!$A$1:$CB$105,ROW($E11),5)&lt;&gt;"",INDEX('CoC Ranking Data'!$A$1:$CB$105,ROW($E11),5),"")</f>
        <v>PSHP Pike County</v>
      </c>
      <c r="C11" s="289" t="str">
        <f>IF(INDEX('CoC Ranking Data'!$A$1:$CB$105,ROW($E11),7)&lt;&gt;"",INDEX('CoC Ranking Data'!$A$1:$CB$105,ROW($E11),7),"")</f>
        <v>PH</v>
      </c>
      <c r="D11" s="303">
        <f>IF(INDEX('CoC Ranking Data'!$A$1:$CB$105,ROW($E11),15)&lt;&gt;"",INDEX('CoC Ranking Data'!$A$1:$CB$105,ROW($E11),15),"")</f>
        <v>1</v>
      </c>
      <c r="E11" s="8" t="str">
        <f t="shared" si="0"/>
        <v/>
      </c>
    </row>
    <row r="12" spans="1:5" s="9" customFormat="1" ht="12.75" x14ac:dyDescent="0.2">
      <c r="A12" s="288" t="str">
        <f>IF(INDEX('CoC Ranking Data'!$A$1:$CB$106,ROW($E12),4)&lt;&gt;"",INDEX('CoC Ranking Data'!$A$1:$CB$106,ROW($E12),4),"")</f>
        <v>Catholic Social Services of the Diocese of Scranton, Inc.</v>
      </c>
      <c r="B12" s="288" t="str">
        <f>IF(INDEX('CoC Ranking Data'!$A$1:$CB$105,ROW($E12),5)&lt;&gt;"",INDEX('CoC Ranking Data'!$A$1:$CB$105,ROW($E12),5),"")</f>
        <v>Rural Permanent Supportive Housing Program</v>
      </c>
      <c r="C12" s="289" t="str">
        <f>IF(INDEX('CoC Ranking Data'!$A$1:$CB$105,ROW($E12),7)&lt;&gt;"",INDEX('CoC Ranking Data'!$A$1:$CB$105,ROW($E12),7),"")</f>
        <v>PH</v>
      </c>
      <c r="D12" s="303">
        <f>IF(INDEX('CoC Ranking Data'!$A$1:$CB$105,ROW($E12),15)&lt;&gt;"",INDEX('CoC Ranking Data'!$A$1:$CB$105,ROW($E12),15),"")</f>
        <v>1</v>
      </c>
      <c r="E12" s="8" t="str">
        <f t="shared" si="0"/>
        <v/>
      </c>
    </row>
    <row r="13" spans="1:5" s="9" customFormat="1" ht="12.75" x14ac:dyDescent="0.2">
      <c r="A13" s="288" t="str">
        <f>IF(INDEX('CoC Ranking Data'!$A$1:$CB$106,ROW($E13),4)&lt;&gt;"",INDEX('CoC Ranking Data'!$A$1:$CB$106,ROW($E13),4),"")</f>
        <v>Catholic Social Services of the Diocese of Scranton, Inc.</v>
      </c>
      <c r="B13" s="288" t="str">
        <f>IF(INDEX('CoC Ranking Data'!$A$1:$CB$105,ROW($E13),5)&lt;&gt;"",INDEX('CoC Ranking Data'!$A$1:$CB$105,ROW($E13),5),"")</f>
        <v>Susquehanna/Wayne PSHP</v>
      </c>
      <c r="C13" s="289" t="str">
        <f>IF(INDEX('CoC Ranking Data'!$A$1:$CB$105,ROW($E13),7)&lt;&gt;"",INDEX('CoC Ranking Data'!$A$1:$CB$105,ROW($E13),7),"")</f>
        <v>PH</v>
      </c>
      <c r="D13" s="303">
        <f>IF(INDEX('CoC Ranking Data'!$A$1:$CB$105,ROW($E13),15)&lt;&gt;"",INDEX('CoC Ranking Data'!$A$1:$CB$105,ROW($E13),15),"")</f>
        <v>1</v>
      </c>
      <c r="E13" s="8" t="str">
        <f t="shared" si="0"/>
        <v/>
      </c>
    </row>
    <row r="14" spans="1:5" s="9" customFormat="1" ht="12.75" x14ac:dyDescent="0.2">
      <c r="A14" s="288" t="str">
        <f>IF(INDEX('CoC Ranking Data'!$A$1:$CB$106,ROW($E14),4)&lt;&gt;"",INDEX('CoC Ranking Data'!$A$1:$CB$106,ROW($E14),4),"")</f>
        <v>Center for Community Action</v>
      </c>
      <c r="B14" s="288" t="str">
        <f>IF(INDEX('CoC Ranking Data'!$A$1:$CB$105,ROW($E14),5)&lt;&gt;"",INDEX('CoC Ranking Data'!$A$1:$CB$105,ROW($E14),5),"")</f>
        <v>Bedford, Fulton, Huntingdon RRH FFY2018</v>
      </c>
      <c r="C14" s="289" t="str">
        <f>IF(INDEX('CoC Ranking Data'!$A$1:$CB$105,ROW($E14),7)&lt;&gt;"",INDEX('CoC Ranking Data'!$A$1:$CB$105,ROW($E14),7),"")</f>
        <v>PH-RRH</v>
      </c>
      <c r="D14" s="303">
        <f>IF(INDEX('CoC Ranking Data'!$A$1:$CB$105,ROW($E14),15)&lt;&gt;"",INDEX('CoC Ranking Data'!$A$1:$CB$105,ROW($E14),15),"")</f>
        <v>0.98</v>
      </c>
      <c r="E14" s="8" t="str">
        <f t="shared" si="0"/>
        <v/>
      </c>
    </row>
    <row r="15" spans="1:5" s="9" customFormat="1" ht="12.75" x14ac:dyDescent="0.2">
      <c r="A15" s="288" t="str">
        <f>IF(INDEX('CoC Ranking Data'!$A$1:$CB$106,ROW($E15),4)&lt;&gt;"",INDEX('CoC Ranking Data'!$A$1:$CB$106,ROW($E15),4),"")</f>
        <v>Centre County Government</v>
      </c>
      <c r="B15" s="288" t="str">
        <f>IF(INDEX('CoC Ranking Data'!$A$1:$CB$105,ROW($E15),5)&lt;&gt;"",INDEX('CoC Ranking Data'!$A$1:$CB$105,ROW($E15),5),"")</f>
        <v>Centre County Rapid Re Housing Program</v>
      </c>
      <c r="C15" s="289" t="str">
        <f>IF(INDEX('CoC Ranking Data'!$A$1:$CB$105,ROW($E15),7)&lt;&gt;"",INDEX('CoC Ranking Data'!$A$1:$CB$105,ROW($E15),7),"")</f>
        <v>PH-RRH</v>
      </c>
      <c r="D15" s="303">
        <f>IF(INDEX('CoC Ranking Data'!$A$1:$CB$105,ROW($E15),15)&lt;&gt;"",INDEX('CoC Ranking Data'!$A$1:$CB$105,ROW($E15),15),"")</f>
        <v>0.95</v>
      </c>
      <c r="E15" s="8" t="str">
        <f t="shared" si="0"/>
        <v/>
      </c>
    </row>
    <row r="16" spans="1:5" s="9" customFormat="1" ht="12.75" x14ac:dyDescent="0.2">
      <c r="A16" s="288" t="str">
        <f>IF(INDEX('CoC Ranking Data'!$A$1:$CB$106,ROW($E16),4)&lt;&gt;"",INDEX('CoC Ranking Data'!$A$1:$CB$106,ROW($E16),4),"")</f>
        <v>County of Cambria</v>
      </c>
      <c r="B16" s="288" t="str">
        <f>IF(INDEX('CoC Ranking Data'!$A$1:$CB$105,ROW($E16),5)&lt;&gt;"",INDEX('CoC Ranking Data'!$A$1:$CB$105,ROW($E16),5),"")</f>
        <v>Cambria County Comprehensive Housing Program</v>
      </c>
      <c r="C16" s="289" t="str">
        <f>IF(INDEX('CoC Ranking Data'!$A$1:$CB$105,ROW($E16),7)&lt;&gt;"",INDEX('CoC Ranking Data'!$A$1:$CB$105,ROW($E16),7),"")</f>
        <v>PH</v>
      </c>
      <c r="D16" s="303">
        <f>IF(INDEX('CoC Ranking Data'!$A$1:$CB$105,ROW($E16),15)&lt;&gt;"",INDEX('CoC Ranking Data'!$A$1:$CB$105,ROW($E16),15),"")</f>
        <v>0.98</v>
      </c>
      <c r="E16" s="8" t="str">
        <f t="shared" si="0"/>
        <v/>
      </c>
    </row>
    <row r="17" spans="1:5" s="9" customFormat="1" ht="12.75" x14ac:dyDescent="0.2">
      <c r="A17" s="288" t="str">
        <f>IF(INDEX('CoC Ranking Data'!$A$1:$CB$106,ROW($E17),4)&lt;&gt;"",INDEX('CoC Ranking Data'!$A$1:$CB$106,ROW($E17),4),"")</f>
        <v>County of Franklin</v>
      </c>
      <c r="B17" s="288" t="str">
        <f>IF(INDEX('CoC Ranking Data'!$A$1:$CB$105,ROW($E17),5)&lt;&gt;"",INDEX('CoC Ranking Data'!$A$1:$CB$105,ROW($E17),5),"")</f>
        <v>Franklin/ Fulton S+C Project 2019</v>
      </c>
      <c r="C17" s="289" t="str">
        <f>IF(INDEX('CoC Ranking Data'!$A$1:$CB$105,ROW($E17),7)&lt;&gt;"",INDEX('CoC Ranking Data'!$A$1:$CB$105,ROW($E17),7),"")</f>
        <v>PH</v>
      </c>
      <c r="D17" s="303">
        <f>IF(INDEX('CoC Ranking Data'!$A$1:$CB$105,ROW($E17),15)&lt;&gt;"",INDEX('CoC Ranking Data'!$A$1:$CB$105,ROW($E17),15),"")</f>
        <v>0.82</v>
      </c>
      <c r="E17" s="8" t="str">
        <f t="shared" si="0"/>
        <v/>
      </c>
    </row>
    <row r="18" spans="1:5" s="9" customFormat="1" ht="12.75" x14ac:dyDescent="0.2">
      <c r="A18" s="288" t="str">
        <f>IF(INDEX('CoC Ranking Data'!$A$1:$CB$106,ROW($E18),4)&lt;&gt;"",INDEX('CoC Ranking Data'!$A$1:$CB$106,ROW($E18),4),"")</f>
        <v>County of Franklin</v>
      </c>
      <c r="B18" s="288" t="str">
        <f>IF(INDEX('CoC Ranking Data'!$A$1:$CB$105,ROW($E18),5)&lt;&gt;"",INDEX('CoC Ranking Data'!$A$1:$CB$105,ROW($E18),5),"")</f>
        <v>Franklin/Fulton Homeless Assistance Project 2019</v>
      </c>
      <c r="C18" s="289" t="str">
        <f>IF(INDEX('CoC Ranking Data'!$A$1:$CB$105,ROW($E18),7)&lt;&gt;"",INDEX('CoC Ranking Data'!$A$1:$CB$105,ROW($E18),7),"")</f>
        <v>PH</v>
      </c>
      <c r="D18" s="303">
        <f>IF(INDEX('CoC Ranking Data'!$A$1:$CB$105,ROW($E18),15)&lt;&gt;"",INDEX('CoC Ranking Data'!$A$1:$CB$105,ROW($E18),15),"")</f>
        <v>1</v>
      </c>
      <c r="E18" s="8" t="str">
        <f t="shared" si="0"/>
        <v/>
      </c>
    </row>
    <row r="19" spans="1:5" s="9" customFormat="1" ht="12.75" x14ac:dyDescent="0.2">
      <c r="A19" s="288" t="str">
        <f>IF(INDEX('CoC Ranking Data'!$A$1:$CB$106,ROW($E19),4)&lt;&gt;"",INDEX('CoC Ranking Data'!$A$1:$CB$106,ROW($E19),4),"")</f>
        <v>County of Lycoming DBA Lycoming-Clinton Joinder Board</v>
      </c>
      <c r="B19" s="288" t="str">
        <f>IF(INDEX('CoC Ranking Data'!$A$1:$CB$105,ROW($E19),5)&lt;&gt;"",INDEX('CoC Ranking Data'!$A$1:$CB$105,ROW($E19),5),"")</f>
        <v>Lycoming/Clinton Renewal #7</v>
      </c>
      <c r="C19" s="289" t="str">
        <f>IF(INDEX('CoC Ranking Data'!$A$1:$CB$105,ROW($E19),7)&lt;&gt;"",INDEX('CoC Ranking Data'!$A$1:$CB$105,ROW($E19),7),"")</f>
        <v>PH</v>
      </c>
      <c r="D19" s="303">
        <f>IF(INDEX('CoC Ranking Data'!$A$1:$CB$105,ROW($E19),15)&lt;&gt;"",INDEX('CoC Ranking Data'!$A$1:$CB$105,ROW($E19),15),"")</f>
        <v>1</v>
      </c>
      <c r="E19" s="8" t="str">
        <f t="shared" si="0"/>
        <v/>
      </c>
    </row>
    <row r="20" spans="1:5" s="9" customFormat="1" ht="12.75" x14ac:dyDescent="0.2">
      <c r="A20" s="288" t="str">
        <f>IF(INDEX('CoC Ranking Data'!$A$1:$CB$106,ROW($E20),4)&lt;&gt;"",INDEX('CoC Ranking Data'!$A$1:$CB$106,ROW($E20),4),"")</f>
        <v>Fitzmaurice Community Services, Inc</v>
      </c>
      <c r="B20" s="288" t="str">
        <f>IF(INDEX('CoC Ranking Data'!$A$1:$CB$105,ROW($E20),5)&lt;&gt;"",INDEX('CoC Ranking Data'!$A$1:$CB$105,ROW($E20),5),"")</f>
        <v>Pathfinders</v>
      </c>
      <c r="C20" s="289" t="str">
        <f>IF(INDEX('CoC Ranking Data'!$A$1:$CB$105,ROW($E20),7)&lt;&gt;"",INDEX('CoC Ranking Data'!$A$1:$CB$105,ROW($E20),7),"")</f>
        <v>PH</v>
      </c>
      <c r="D20" s="303">
        <f>IF(INDEX('CoC Ranking Data'!$A$1:$CB$105,ROW($E20),15)&lt;&gt;"",INDEX('CoC Ranking Data'!$A$1:$CB$105,ROW($E20),15),"")</f>
        <v>1</v>
      </c>
      <c r="E20" s="8" t="str">
        <f t="shared" si="0"/>
        <v/>
      </c>
    </row>
    <row r="21" spans="1:5" s="9" customFormat="1" ht="12.75" x14ac:dyDescent="0.2">
      <c r="A21" s="288" t="str">
        <f>IF(INDEX('CoC Ranking Data'!$A$1:$CB$106,ROW($E21),4)&lt;&gt;"",INDEX('CoC Ranking Data'!$A$1:$CB$106,ROW($E21),4),"")</f>
        <v>Housing Authority of Monroe County</v>
      </c>
      <c r="B21" s="288" t="str">
        <f>IF(INDEX('CoC Ranking Data'!$A$1:$CB$105,ROW($E21),5)&lt;&gt;"",INDEX('CoC Ranking Data'!$A$1:$CB$105,ROW($E21),5),"")</f>
        <v>Shelter Plus Care MC</v>
      </c>
      <c r="C21" s="289" t="str">
        <f>IF(INDEX('CoC Ranking Data'!$A$1:$CB$105,ROW($E21),7)&lt;&gt;"",INDEX('CoC Ranking Data'!$A$1:$CB$105,ROW($E21),7),"")</f>
        <v>PH</v>
      </c>
      <c r="D21" s="303">
        <f>IF(INDEX('CoC Ranking Data'!$A$1:$CB$105,ROW($E21),15)&lt;&gt;"",INDEX('CoC Ranking Data'!$A$1:$CB$105,ROW($E21),15),"")</f>
        <v>1</v>
      </c>
      <c r="E21" s="8" t="str">
        <f t="shared" si="0"/>
        <v/>
      </c>
    </row>
    <row r="22" spans="1:5" s="9" customFormat="1" ht="12.75" x14ac:dyDescent="0.2">
      <c r="A22" s="288" t="str">
        <f>IF(INDEX('CoC Ranking Data'!$A$1:$CB$106,ROW($E22),4)&lt;&gt;"",INDEX('CoC Ranking Data'!$A$1:$CB$106,ROW($E22),4),"")</f>
        <v>Housing Authority of the County of Cumberland</v>
      </c>
      <c r="B22" s="288" t="str">
        <f>IF(INDEX('CoC Ranking Data'!$A$1:$CB$105,ROW($E22),5)&lt;&gt;"",INDEX('CoC Ranking Data'!$A$1:$CB$105,ROW($E22),5),"")</f>
        <v>Carlisle Supportive Housing Program</v>
      </c>
      <c r="C22" s="289" t="str">
        <f>IF(INDEX('CoC Ranking Data'!$A$1:$CB$105,ROW($E22),7)&lt;&gt;"",INDEX('CoC Ranking Data'!$A$1:$CB$105,ROW($E22),7),"")</f>
        <v>PH</v>
      </c>
      <c r="D22" s="303">
        <f>IF(INDEX('CoC Ranking Data'!$A$1:$CB$105,ROW($E22),15)&lt;&gt;"",INDEX('CoC Ranking Data'!$A$1:$CB$105,ROW($E22),15),"")</f>
        <v>1</v>
      </c>
      <c r="E22" s="8" t="str">
        <f t="shared" si="0"/>
        <v/>
      </c>
    </row>
    <row r="23" spans="1:5" s="9" customFormat="1" ht="12.75" x14ac:dyDescent="0.2">
      <c r="A23" s="288" t="str">
        <f>IF(INDEX('CoC Ranking Data'!$A$1:$CB$106,ROW($E23),4)&lt;&gt;"",INDEX('CoC Ranking Data'!$A$1:$CB$106,ROW($E23),4),"")</f>
        <v>Housing Authority of the County of Cumberland</v>
      </c>
      <c r="B23" s="288" t="str">
        <f>IF(INDEX('CoC Ranking Data'!$A$1:$CB$105,ROW($E23),5)&lt;&gt;"",INDEX('CoC Ranking Data'!$A$1:$CB$105,ROW($E23),5),"")</f>
        <v>Perry County Rapid ReHousing</v>
      </c>
      <c r="C23" s="289" t="str">
        <f>IF(INDEX('CoC Ranking Data'!$A$1:$CB$105,ROW($E23),7)&lt;&gt;"",INDEX('CoC Ranking Data'!$A$1:$CB$105,ROW($E23),7),"")</f>
        <v>PH-RRH</v>
      </c>
      <c r="D23" s="303">
        <f>IF(INDEX('CoC Ranking Data'!$A$1:$CB$105,ROW($E23),15)&lt;&gt;"",INDEX('CoC Ranking Data'!$A$1:$CB$105,ROW($E23),15),"")</f>
        <v>1</v>
      </c>
      <c r="E23" s="8" t="str">
        <f t="shared" si="0"/>
        <v/>
      </c>
    </row>
    <row r="24" spans="1:5" s="9" customFormat="1" ht="12.75" x14ac:dyDescent="0.2">
      <c r="A24" s="288" t="str">
        <f>IF(INDEX('CoC Ranking Data'!$A$1:$CB$106,ROW($E24),4)&lt;&gt;"",INDEX('CoC Ranking Data'!$A$1:$CB$106,ROW($E24),4),"")</f>
        <v>Housing Authority of the County of Cumberland</v>
      </c>
      <c r="B24" s="288" t="str">
        <f>IF(INDEX('CoC Ranking Data'!$A$1:$CB$105,ROW($E24),5)&lt;&gt;"",INDEX('CoC Ranking Data'!$A$1:$CB$105,ROW($E24),5),"")</f>
        <v>Perry County Veterans Program</v>
      </c>
      <c r="C24" s="289" t="str">
        <f>IF(INDEX('CoC Ranking Data'!$A$1:$CB$105,ROW($E24),7)&lt;&gt;"",INDEX('CoC Ranking Data'!$A$1:$CB$105,ROW($E24),7),"")</f>
        <v>PH</v>
      </c>
      <c r="D24" s="303">
        <f>IF(INDEX('CoC Ranking Data'!$A$1:$CB$105,ROW($E24),15)&lt;&gt;"",INDEX('CoC Ranking Data'!$A$1:$CB$105,ROW($E24),15),"")</f>
        <v>1</v>
      </c>
      <c r="E24" s="8" t="str">
        <f t="shared" si="0"/>
        <v/>
      </c>
    </row>
    <row r="25" spans="1:5" s="9" customFormat="1" ht="12.75" x14ac:dyDescent="0.2">
      <c r="A25" s="288" t="str">
        <f>IF(INDEX('CoC Ranking Data'!$A$1:$CB$106,ROW($E25),4)&lt;&gt;"",INDEX('CoC Ranking Data'!$A$1:$CB$106,ROW($E25),4),"")</f>
        <v>Housing Authority of the County of Cumberland</v>
      </c>
      <c r="B25" s="288" t="str">
        <f>IF(INDEX('CoC Ranking Data'!$A$1:$CB$105,ROW($E25),5)&lt;&gt;"",INDEX('CoC Ranking Data'!$A$1:$CB$105,ROW($E25),5),"")</f>
        <v>PSH Consolidated</v>
      </c>
      <c r="C25" s="289" t="str">
        <f>IF(INDEX('CoC Ranking Data'!$A$1:$CB$105,ROW($E25),7)&lt;&gt;"",INDEX('CoC Ranking Data'!$A$1:$CB$105,ROW($E25),7),"")</f>
        <v>PH</v>
      </c>
      <c r="D25" s="303">
        <f>IF(INDEX('CoC Ranking Data'!$A$1:$CB$105,ROW($E25),15)&lt;&gt;"",INDEX('CoC Ranking Data'!$A$1:$CB$105,ROW($E25),15),"")</f>
        <v>0.93650793650793651</v>
      </c>
      <c r="E25" s="8" t="str">
        <f t="shared" si="0"/>
        <v/>
      </c>
    </row>
    <row r="26" spans="1:5" s="9" customFormat="1" ht="12.75" x14ac:dyDescent="0.2">
      <c r="A26" s="288" t="str">
        <f>IF(INDEX('CoC Ranking Data'!$A$1:$CB$106,ROW($E26),4)&lt;&gt;"",INDEX('CoC Ranking Data'!$A$1:$CB$106,ROW($E26),4),"")</f>
        <v>Housing Authority of the County of Cumberland</v>
      </c>
      <c r="B26" s="288" t="str">
        <f>IF(INDEX('CoC Ranking Data'!$A$1:$CB$105,ROW($E26),5)&lt;&gt;"",INDEX('CoC Ranking Data'!$A$1:$CB$105,ROW($E26),5),"")</f>
        <v>Rapid Rehousing Cumberland Perry Lebanon</v>
      </c>
      <c r="C26" s="289" t="str">
        <f>IF(INDEX('CoC Ranking Data'!$A$1:$CB$105,ROW($E26),7)&lt;&gt;"",INDEX('CoC Ranking Data'!$A$1:$CB$105,ROW($E26),7),"")</f>
        <v>PH-RRH</v>
      </c>
      <c r="D26" s="303">
        <f>IF(INDEX('CoC Ranking Data'!$A$1:$CB$105,ROW($E26),15)&lt;&gt;"",INDEX('CoC Ranking Data'!$A$1:$CB$105,ROW($E26),15),"")</f>
        <v>1</v>
      </c>
      <c r="E26" s="8" t="str">
        <f t="shared" si="0"/>
        <v/>
      </c>
    </row>
    <row r="27" spans="1:5" s="9" customFormat="1" ht="12.75" x14ac:dyDescent="0.2">
      <c r="A27" s="288" t="str">
        <f>IF(INDEX('CoC Ranking Data'!$A$1:$CB$106,ROW($E27),4)&lt;&gt;"",INDEX('CoC Ranking Data'!$A$1:$CB$106,ROW($E27),4),"")</f>
        <v>Housing Authority of the County of Cumberland</v>
      </c>
      <c r="B27" s="288" t="str">
        <f>IF(INDEX('CoC Ranking Data'!$A$1:$CB$105,ROW($E27),5)&lt;&gt;"",INDEX('CoC Ranking Data'!$A$1:$CB$105,ROW($E27),5),"")</f>
        <v>Rapid Rehousing II</v>
      </c>
      <c r="C27" s="289" t="str">
        <f>IF(INDEX('CoC Ranking Data'!$A$1:$CB$105,ROW($E27),7)&lt;&gt;"",INDEX('CoC Ranking Data'!$A$1:$CB$105,ROW($E27),7),"")</f>
        <v>PH-RRH</v>
      </c>
      <c r="D27" s="303">
        <f>IF(INDEX('CoC Ranking Data'!$A$1:$CB$105,ROW($E27),15)&lt;&gt;"",INDEX('CoC Ranking Data'!$A$1:$CB$105,ROW($E27),15),"")</f>
        <v>0.94</v>
      </c>
      <c r="E27" s="8" t="str">
        <f t="shared" si="0"/>
        <v/>
      </c>
    </row>
    <row r="28" spans="1:5" s="9" customFormat="1" ht="12.75" x14ac:dyDescent="0.2">
      <c r="A28" s="288" t="str">
        <f>IF(INDEX('CoC Ranking Data'!$A$1:$CB$106,ROW($E28),4)&lt;&gt;"",INDEX('CoC Ranking Data'!$A$1:$CB$106,ROW($E28),4),"")</f>
        <v>Housing Authority of the County of Cumberland</v>
      </c>
      <c r="B28" s="288" t="str">
        <f>IF(INDEX('CoC Ranking Data'!$A$1:$CB$105,ROW($E28),5)&lt;&gt;"",INDEX('CoC Ranking Data'!$A$1:$CB$105,ROW($E28),5),"")</f>
        <v>Shelter + Care Chronic</v>
      </c>
      <c r="C28" s="289" t="str">
        <f>IF(INDEX('CoC Ranking Data'!$A$1:$CB$105,ROW($E28),7)&lt;&gt;"",INDEX('CoC Ranking Data'!$A$1:$CB$105,ROW($E28),7),"")</f>
        <v>PH</v>
      </c>
      <c r="D28" s="303">
        <f>IF(INDEX('CoC Ranking Data'!$A$1:$CB$105,ROW($E28),15)&lt;&gt;"",INDEX('CoC Ranking Data'!$A$1:$CB$105,ROW($E28),15),"")</f>
        <v>0.92</v>
      </c>
      <c r="E28" s="8" t="str">
        <f t="shared" si="0"/>
        <v/>
      </c>
    </row>
    <row r="29" spans="1:5" s="9" customFormat="1" ht="12.75" x14ac:dyDescent="0.2">
      <c r="A29" s="288" t="str">
        <f>IF(INDEX('CoC Ranking Data'!$A$1:$CB$106,ROW($E29),4)&lt;&gt;"",INDEX('CoC Ranking Data'!$A$1:$CB$106,ROW($E29),4),"")</f>
        <v>Housing Development Corporation of NEPA</v>
      </c>
      <c r="B29" s="288" t="str">
        <f>IF(INDEX('CoC Ranking Data'!$A$1:$CB$105,ROW($E29),5)&lt;&gt;"",INDEX('CoC Ranking Data'!$A$1:$CB$105,ROW($E29),5),"")</f>
        <v>HDC SHP 3 2016</v>
      </c>
      <c r="C29" s="289" t="str">
        <f>IF(INDEX('CoC Ranking Data'!$A$1:$CB$105,ROW($E29),7)&lt;&gt;"",INDEX('CoC Ranking Data'!$A$1:$CB$105,ROW($E29),7),"")</f>
        <v>PH</v>
      </c>
      <c r="D29" s="303">
        <f>IF(INDEX('CoC Ranking Data'!$A$1:$CB$105,ROW($E29),15)&lt;&gt;"",INDEX('CoC Ranking Data'!$A$1:$CB$105,ROW($E29),15),"")</f>
        <v>1</v>
      </c>
      <c r="E29" s="8" t="str">
        <f t="shared" si="0"/>
        <v/>
      </c>
    </row>
    <row r="30" spans="1:5" s="9" customFormat="1" ht="12.75" x14ac:dyDescent="0.2">
      <c r="A30" s="288" t="str">
        <f>IF(INDEX('CoC Ranking Data'!$A$1:$CB$106,ROW($E30),4)&lt;&gt;"",INDEX('CoC Ranking Data'!$A$1:$CB$106,ROW($E30),4),"")</f>
        <v>Housing Development Corporation of NEPA</v>
      </c>
      <c r="B30" s="288" t="str">
        <f>IF(INDEX('CoC Ranking Data'!$A$1:$CB$105,ROW($E30),5)&lt;&gt;"",INDEX('CoC Ranking Data'!$A$1:$CB$105,ROW($E30),5),"")</f>
        <v>HDC SHP 6 2016</v>
      </c>
      <c r="C30" s="289" t="str">
        <f>IF(INDEX('CoC Ranking Data'!$A$1:$CB$105,ROW($E30),7)&lt;&gt;"",INDEX('CoC Ranking Data'!$A$1:$CB$105,ROW($E30),7),"")</f>
        <v>PH</v>
      </c>
      <c r="D30" s="303">
        <f>IF(INDEX('CoC Ranking Data'!$A$1:$CB$105,ROW($E30),15)&lt;&gt;"",INDEX('CoC Ranking Data'!$A$1:$CB$105,ROW($E30),15),"")</f>
        <v>1</v>
      </c>
      <c r="E30" s="8" t="str">
        <f t="shared" si="0"/>
        <v/>
      </c>
    </row>
    <row r="31" spans="1:5" s="9" customFormat="1" ht="12.75" x14ac:dyDescent="0.2">
      <c r="A31" s="288" t="str">
        <f>IF(INDEX('CoC Ranking Data'!$A$1:$CB$106,ROW($E31),4)&lt;&gt;"",INDEX('CoC Ranking Data'!$A$1:$CB$106,ROW($E31),4),"")</f>
        <v>Housing Transitions, Inc.</v>
      </c>
      <c r="B31" s="288" t="str">
        <f>IF(INDEX('CoC Ranking Data'!$A$1:$CB$105,ROW($E31),5)&lt;&gt;"",INDEX('CoC Ranking Data'!$A$1:$CB$105,ROW($E31),5),"")</f>
        <v>Nittany House Apartments</v>
      </c>
      <c r="C31" s="289" t="str">
        <f>IF(INDEX('CoC Ranking Data'!$A$1:$CB$105,ROW($E31),7)&lt;&gt;"",INDEX('CoC Ranking Data'!$A$1:$CB$105,ROW($E31),7),"")</f>
        <v>PH</v>
      </c>
      <c r="D31" s="303">
        <f>IF(INDEX('CoC Ranking Data'!$A$1:$CB$105,ROW($E31),15)&lt;&gt;"",INDEX('CoC Ranking Data'!$A$1:$CB$105,ROW($E31),15),"")</f>
        <v>1</v>
      </c>
      <c r="E31" s="8" t="str">
        <f t="shared" si="0"/>
        <v/>
      </c>
    </row>
    <row r="32" spans="1:5" s="9" customFormat="1" ht="12.75" x14ac:dyDescent="0.2">
      <c r="A32" s="288" t="str">
        <f>IF(INDEX('CoC Ranking Data'!$A$1:$CB$106,ROW($E32),4)&lt;&gt;"",INDEX('CoC Ranking Data'!$A$1:$CB$106,ROW($E32),4),"")</f>
        <v>Housing Transitions, Inc.</v>
      </c>
      <c r="B32" s="288" t="str">
        <f>IF(INDEX('CoC Ranking Data'!$A$1:$CB$105,ROW($E32),5)&lt;&gt;"",INDEX('CoC Ranking Data'!$A$1:$CB$105,ROW($E32),5),"")</f>
        <v>Nittany House Apartments II</v>
      </c>
      <c r="C32" s="289" t="str">
        <f>IF(INDEX('CoC Ranking Data'!$A$1:$CB$105,ROW($E32),7)&lt;&gt;"",INDEX('CoC Ranking Data'!$A$1:$CB$105,ROW($E32),7),"")</f>
        <v>PH</v>
      </c>
      <c r="D32" s="303">
        <f>IF(INDEX('CoC Ranking Data'!$A$1:$CB$105,ROW($E32),15)&lt;&gt;"",INDEX('CoC Ranking Data'!$A$1:$CB$105,ROW($E32),15),"")</f>
        <v>1</v>
      </c>
      <c r="E32" s="8" t="str">
        <f t="shared" si="0"/>
        <v/>
      </c>
    </row>
    <row r="33" spans="1:5" s="9" customFormat="1" ht="12.75" x14ac:dyDescent="0.2">
      <c r="A33" s="288" t="str">
        <f>IF(INDEX('CoC Ranking Data'!$A$1:$CB$106,ROW($E33),4)&lt;&gt;"",INDEX('CoC Ranking Data'!$A$1:$CB$106,ROW($E33),4),"")</f>
        <v xml:space="preserve">Huntingdon House </v>
      </c>
      <c r="B33" s="288" t="str">
        <f>IF(INDEX('CoC Ranking Data'!$A$1:$CB$105,ROW($E33),5)&lt;&gt;"",INDEX('CoC Ranking Data'!$A$1:$CB$105,ROW($E33),5),"")</f>
        <v>Huntingdon House Rapid Rehousing Program</v>
      </c>
      <c r="C33" s="289" t="str">
        <f>IF(INDEX('CoC Ranking Data'!$A$1:$CB$105,ROW($E33),7)&lt;&gt;"",INDEX('CoC Ranking Data'!$A$1:$CB$105,ROW($E33),7),"")</f>
        <v>PH-RRH</v>
      </c>
      <c r="D33" s="303">
        <f>IF(INDEX('CoC Ranking Data'!$A$1:$CB$105,ROW($E33),15)&lt;&gt;"",INDEX('CoC Ranking Data'!$A$1:$CB$105,ROW($E33),15),"")</f>
        <v>0.72</v>
      </c>
      <c r="E33" s="8" t="str">
        <f t="shared" si="0"/>
        <v/>
      </c>
    </row>
    <row r="34" spans="1:5" s="9" customFormat="1" ht="12.75" x14ac:dyDescent="0.2">
      <c r="A34" s="288" t="str">
        <f>IF(INDEX('CoC Ranking Data'!$A$1:$CB$106,ROW($E34),4)&lt;&gt;"",INDEX('CoC Ranking Data'!$A$1:$CB$106,ROW($E34),4),"")</f>
        <v>Lehigh County Housing Authority</v>
      </c>
      <c r="B34" s="288" t="str">
        <f>IF(INDEX('CoC Ranking Data'!$A$1:$CB$105,ROW($E34),5)&lt;&gt;"",INDEX('CoC Ranking Data'!$A$1:$CB$105,ROW($E34),5),"")</f>
        <v>LCHA S+C 2018</v>
      </c>
      <c r="C34" s="289" t="str">
        <f>IF(INDEX('CoC Ranking Data'!$A$1:$CB$105,ROW($E34),7)&lt;&gt;"",INDEX('CoC Ranking Data'!$A$1:$CB$105,ROW($E34),7),"")</f>
        <v>PH</v>
      </c>
      <c r="D34" s="303">
        <f>IF(INDEX('CoC Ranking Data'!$A$1:$CB$105,ROW($E34),15)&lt;&gt;"",INDEX('CoC Ranking Data'!$A$1:$CB$105,ROW($E34),15),"")</f>
        <v>1</v>
      </c>
      <c r="E34" s="8" t="str">
        <f t="shared" si="0"/>
        <v/>
      </c>
    </row>
    <row r="35" spans="1:5" s="9" customFormat="1" ht="12.75" x14ac:dyDescent="0.2">
      <c r="A35" s="288" t="str">
        <f>IF(INDEX('CoC Ranking Data'!$A$1:$CB$106,ROW($E35),4)&lt;&gt;"",INDEX('CoC Ranking Data'!$A$1:$CB$106,ROW($E35),4),"")</f>
        <v>Northampton County Housing Authority</v>
      </c>
      <c r="B35" s="288" t="str">
        <f>IF(INDEX('CoC Ranking Data'!$A$1:$CB$105,ROW($E35),5)&lt;&gt;"",INDEX('CoC Ranking Data'!$A$1:$CB$105,ROW($E35),5),"")</f>
        <v>NCHA S+C 2018</v>
      </c>
      <c r="C35" s="289" t="str">
        <f>IF(INDEX('CoC Ranking Data'!$A$1:$CB$105,ROW($E35),7)&lt;&gt;"",INDEX('CoC Ranking Data'!$A$1:$CB$105,ROW($E35),7),"")</f>
        <v>PH</v>
      </c>
      <c r="D35" s="303">
        <f>IF(INDEX('CoC Ranking Data'!$A$1:$CB$105,ROW($E35),15)&lt;&gt;"",INDEX('CoC Ranking Data'!$A$1:$CB$105,ROW($E35),15),"")</f>
        <v>1</v>
      </c>
      <c r="E35" s="8" t="str">
        <f t="shared" si="0"/>
        <v/>
      </c>
    </row>
    <row r="36" spans="1:5" s="9" customFormat="1" ht="12.75" x14ac:dyDescent="0.2">
      <c r="A36" s="288" t="str">
        <f>IF(INDEX('CoC Ranking Data'!$A$1:$CB$106,ROW($E36),4)&lt;&gt;"",INDEX('CoC Ranking Data'!$A$1:$CB$106,ROW($E36),4),"")</f>
        <v>Northern Cambria Community Development Corporation</v>
      </c>
      <c r="B36" s="288" t="str">
        <f>IF(INDEX('CoC Ranking Data'!$A$1:$CB$105,ROW($E36),5)&lt;&gt;"",INDEX('CoC Ranking Data'!$A$1:$CB$105,ROW($E36),5),"")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t="str">
        <f t="shared" si="0"/>
        <v/>
      </c>
    </row>
    <row r="37" spans="1:5" s="9" customFormat="1" ht="12.75" x14ac:dyDescent="0.2">
      <c r="A37" s="288" t="str">
        <f>IF(INDEX('CoC Ranking Data'!$A$1:$CB$106,ROW($E37),4)&lt;&gt;"",INDEX('CoC Ranking Data'!$A$1:$CB$106,ROW($E37),4),"")</f>
        <v>Northern Cambria Community Development Corporation</v>
      </c>
      <c r="B37" s="288" t="str">
        <f>IF(INDEX('CoC Ranking Data'!$A$1:$CB$105,ROW($E37),5)&lt;&gt;"",INDEX('CoC Ranking Data'!$A$1:$CB$105,ROW($E37),5),"")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t="str">
        <f t="shared" si="0"/>
        <v/>
      </c>
    </row>
    <row r="38" spans="1:5" s="9" customFormat="1" ht="12.75" x14ac:dyDescent="0.2">
      <c r="A38" s="288" t="str">
        <f>IF(INDEX('CoC Ranking Data'!$A$1:$CB$106,ROW($E38),4)&lt;&gt;"",INDEX('CoC Ranking Data'!$A$1:$CB$106,ROW($E38),4),"")</f>
        <v>Resources for Human Development, Inc.</v>
      </c>
      <c r="B38" s="288" t="str">
        <f>IF(INDEX('CoC Ranking Data'!$A$1:$CB$105,ROW($E38),5)&lt;&gt;"",INDEX('CoC Ranking Data'!$A$1:$CB$105,ROW($E38),5),"")</f>
        <v>Crossroads Family</v>
      </c>
      <c r="C38" s="289" t="str">
        <f>IF(INDEX('CoC Ranking Data'!$A$1:$CB$105,ROW($E38),7)&lt;&gt;"",INDEX('CoC Ranking Data'!$A$1:$CB$105,ROW($E38),7),"")</f>
        <v>PH</v>
      </c>
      <c r="D38" s="303">
        <f>IF(INDEX('CoC Ranking Data'!$A$1:$CB$105,ROW($E38),15)&lt;&gt;"",INDEX('CoC Ranking Data'!$A$1:$CB$105,ROW($E38),15),"")</f>
        <v>1</v>
      </c>
      <c r="E38" s="8" t="str">
        <f t="shared" si="0"/>
        <v/>
      </c>
    </row>
    <row r="39" spans="1:5" s="9" customFormat="1" ht="12.75" x14ac:dyDescent="0.2">
      <c r="A39" s="288" t="str">
        <f>IF(INDEX('CoC Ranking Data'!$A$1:$CB$106,ROW($E39),4)&lt;&gt;"",INDEX('CoC Ranking Data'!$A$1:$CB$106,ROW($E39),4),"")</f>
        <v>Resources for Human Development, Inc.</v>
      </c>
      <c r="B39" s="288" t="str">
        <f>IF(INDEX('CoC Ranking Data'!$A$1:$CB$105,ROW($E39),5)&lt;&gt;"",INDEX('CoC Ranking Data'!$A$1:$CB$105,ROW($E39),5),"")</f>
        <v>Crossroads Housing Bonus</v>
      </c>
      <c r="C39" s="289" t="str">
        <f>IF(INDEX('CoC Ranking Data'!$A$1:$CB$105,ROW($E39),7)&lt;&gt;"",INDEX('CoC Ranking Data'!$A$1:$CB$105,ROW($E39),7),"")</f>
        <v>PH</v>
      </c>
      <c r="D39" s="303">
        <f>IF(INDEX('CoC Ranking Data'!$A$1:$CB$105,ROW($E39),15)&lt;&gt;"",INDEX('CoC Ranking Data'!$A$1:$CB$105,ROW($E39),15),"")</f>
        <v>0.92</v>
      </c>
      <c r="E39" s="8" t="str">
        <f t="shared" si="0"/>
        <v/>
      </c>
    </row>
    <row r="40" spans="1:5" s="9" customFormat="1" ht="12.75" x14ac:dyDescent="0.2">
      <c r="A40" s="288" t="str">
        <f>IF(INDEX('CoC Ranking Data'!$A$1:$CB$106,ROW($E40),4)&lt;&gt;"",INDEX('CoC Ranking Data'!$A$1:$CB$106,ROW($E40),4),"")</f>
        <v>Resources for Human Development, Inc.</v>
      </c>
      <c r="B40" s="288" t="str">
        <f>IF(INDEX('CoC Ranking Data'!$A$1:$CB$105,ROW($E40),5)&lt;&gt;"",INDEX('CoC Ranking Data'!$A$1:$CB$105,ROW($E40),5),"")</f>
        <v>Crossroads Individual</v>
      </c>
      <c r="C40" s="289" t="str">
        <f>IF(INDEX('CoC Ranking Data'!$A$1:$CB$105,ROW($E40),7)&lt;&gt;"",INDEX('CoC Ranking Data'!$A$1:$CB$105,ROW($E40),7),"")</f>
        <v>PH</v>
      </c>
      <c r="D40" s="303">
        <f>IF(INDEX('CoC Ranking Data'!$A$1:$CB$105,ROW($E40),15)&lt;&gt;"",INDEX('CoC Ranking Data'!$A$1:$CB$105,ROW($E40),15),"")</f>
        <v>0.93</v>
      </c>
      <c r="E40" s="8" t="str">
        <f t="shared" si="0"/>
        <v/>
      </c>
    </row>
    <row r="41" spans="1:5" s="9" customFormat="1" ht="12.75" x14ac:dyDescent="0.2">
      <c r="A41" s="288" t="str">
        <f>IF(INDEX('CoC Ranking Data'!$A$1:$CB$106,ROW($E41),4)&lt;&gt;"",INDEX('CoC Ranking Data'!$A$1:$CB$106,ROW($E41),4),"")</f>
        <v>Resources for Human Development, Inc.</v>
      </c>
      <c r="B41" s="288" t="str">
        <f>IF(INDEX('CoC Ranking Data'!$A$1:$CB$105,ROW($E41),5)&lt;&gt;"",INDEX('CoC Ranking Data'!$A$1:$CB$105,ROW($E41),5),"")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t="str">
        <f t="shared" si="0"/>
        <v/>
      </c>
    </row>
    <row r="42" spans="1:5" s="9" customFormat="1" ht="12.75" x14ac:dyDescent="0.2">
      <c r="A42" s="288" t="str">
        <f>IF(INDEX('CoC Ranking Data'!$A$1:$CB$106,ROW($E42),4)&lt;&gt;"",INDEX('CoC Ranking Data'!$A$1:$CB$106,ROW($E42),4),"")</f>
        <v>Resources for Human Development, Inc.</v>
      </c>
      <c r="B42" s="288" t="str">
        <f>IF(INDEX('CoC Ranking Data'!$A$1:$CB$105,ROW($E42),5)&lt;&gt;"",INDEX('CoC Ranking Data'!$A$1:$CB$105,ROW($E42),5),"")</f>
        <v>LV ACT Housing Supports</v>
      </c>
      <c r="C42" s="289" t="str">
        <f>IF(INDEX('CoC Ranking Data'!$A$1:$CB$105,ROW($E42),7)&lt;&gt;"",INDEX('CoC Ranking Data'!$A$1:$CB$105,ROW($E42),7),"")</f>
        <v>PH</v>
      </c>
      <c r="D42" s="303">
        <f>IF(INDEX('CoC Ranking Data'!$A$1:$CB$105,ROW($E42),15)&lt;&gt;"",INDEX('CoC Ranking Data'!$A$1:$CB$105,ROW($E42),15),"")</f>
        <v>0.91</v>
      </c>
      <c r="E42" s="8" t="str">
        <f t="shared" si="0"/>
        <v/>
      </c>
    </row>
    <row r="43" spans="1:5" s="9" customFormat="1" ht="12.75" x14ac:dyDescent="0.2">
      <c r="A43" s="288" t="str">
        <f>IF(INDEX('CoC Ranking Data'!$A$1:$CB$106,ROW($E43),4)&lt;&gt;"",INDEX('CoC Ranking Data'!$A$1:$CB$106,ROW($E43),4),"")</f>
        <v>Tableland Services, Inc.</v>
      </c>
      <c r="B43" s="288" t="str">
        <f>IF(INDEX('CoC Ranking Data'!$A$1:$CB$105,ROW($E43),5)&lt;&gt;"",INDEX('CoC Ranking Data'!$A$1:$CB$105,ROW($E43),5),"")</f>
        <v>SHP Transitional Housing Project</v>
      </c>
      <c r="C43" s="289" t="str">
        <f>IF(INDEX('CoC Ranking Data'!$A$1:$CB$105,ROW($E43),7)&lt;&gt;"",INDEX('CoC Ranking Data'!$A$1:$CB$105,ROW($E43),7),"")</f>
        <v>PH-RRH</v>
      </c>
      <c r="D43" s="303">
        <f>IF(INDEX('CoC Ranking Data'!$A$1:$CB$105,ROW($E43),15)&lt;&gt;"",INDEX('CoC Ranking Data'!$A$1:$CB$105,ROW($E43),15),"")</f>
        <v>0.92</v>
      </c>
      <c r="E43" s="8" t="str">
        <f t="shared" si="0"/>
        <v/>
      </c>
    </row>
    <row r="44" spans="1:5" s="9" customFormat="1" ht="12.75" x14ac:dyDescent="0.2">
      <c r="A44" s="288" t="str">
        <f>IF(INDEX('CoC Ranking Data'!$A$1:$CB$106,ROW($E44),4)&lt;&gt;"",INDEX('CoC Ranking Data'!$A$1:$CB$106,ROW($E44),4),"")</f>
        <v>Tableland Services, Inc.</v>
      </c>
      <c r="B44" s="288" t="str">
        <f>IF(INDEX('CoC Ranking Data'!$A$1:$CB$105,ROW($E44),5)&lt;&gt;"",INDEX('CoC Ranking Data'!$A$1:$CB$105,ROW($E44),5),"")</f>
        <v>Tableland PSH Expansion</v>
      </c>
      <c r="C44" s="289" t="str">
        <f>IF(INDEX('CoC Ranking Data'!$A$1:$CB$105,ROW($E44),7)&lt;&gt;"",INDEX('CoC Ranking Data'!$A$1:$CB$105,ROW($E44),7),"")</f>
        <v>PH</v>
      </c>
      <c r="D44" s="303">
        <f>IF(INDEX('CoC Ranking Data'!$A$1:$CB$105,ROW($E44),15)&lt;&gt;"",INDEX('CoC Ranking Data'!$A$1:$CB$105,ROW($E44),15),"")</f>
        <v>1</v>
      </c>
      <c r="E44" s="8" t="str">
        <f t="shared" si="0"/>
        <v/>
      </c>
    </row>
    <row r="45" spans="1:5" s="9" customFormat="1" ht="12.75" x14ac:dyDescent="0.2">
      <c r="A45" s="288" t="str">
        <f>IF(INDEX('CoC Ranking Data'!$A$1:$CB$106,ROW($E45),4)&lt;&gt;"",INDEX('CoC Ranking Data'!$A$1:$CB$106,ROW($E45),4),"")</f>
        <v>The Lehigh Conference of Churches</v>
      </c>
      <c r="B45" s="288" t="str">
        <f>IF(INDEX('CoC Ranking Data'!$A$1:$CB$105,ROW($E45),5)&lt;&gt;"",INDEX('CoC Ranking Data'!$A$1:$CB$105,ROW($E45),5),"")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f t="shared" si="0"/>
        <v>10</v>
      </c>
    </row>
    <row r="46" spans="1:5" s="9" customFormat="1" ht="12.75" x14ac:dyDescent="0.2">
      <c r="A46" s="288" t="str">
        <f>IF(INDEX('CoC Ranking Data'!$A$1:$CB$106,ROW($E46),4)&lt;&gt;"",INDEX('CoC Ranking Data'!$A$1:$CB$106,ROW($E46),4),"")</f>
        <v>The Lehigh Conference of Churches</v>
      </c>
      <c r="B46" s="288" t="str">
        <f>IF(INDEX('CoC Ranking Data'!$A$1:$CB$105,ROW($E46),5)&lt;&gt;"",INDEX('CoC Ranking Data'!$A$1:$CB$105,ROW($E46),5),"")</f>
        <v>Pathways Housing</v>
      </c>
      <c r="C46" s="289" t="str">
        <f>IF(INDEX('CoC Ranking Data'!$A$1:$CB$105,ROW($E46),7)&lt;&gt;"",INDEX('CoC Ranking Data'!$A$1:$CB$105,ROW($E46),7),"")</f>
        <v>PH</v>
      </c>
      <c r="D46" s="303">
        <f>IF(INDEX('CoC Ranking Data'!$A$1:$CB$105,ROW($E46),15)&lt;&gt;"",INDEX('CoC Ranking Data'!$A$1:$CB$105,ROW($E46),15),"")</f>
        <v>0.97</v>
      </c>
      <c r="E46" s="8" t="str">
        <f t="shared" si="0"/>
        <v/>
      </c>
    </row>
    <row r="47" spans="1:5" s="9" customFormat="1" ht="12.75" x14ac:dyDescent="0.2">
      <c r="A47" s="288" t="str">
        <f>IF(INDEX('CoC Ranking Data'!$A$1:$CB$106,ROW($E47),4)&lt;&gt;"",INDEX('CoC Ranking Data'!$A$1:$CB$106,ROW($E47),4),"")</f>
        <v>The Lehigh Conference of Churches</v>
      </c>
      <c r="B47" s="288" t="str">
        <f>IF(INDEX('CoC Ranking Data'!$A$1:$CB$105,ROW($E47),5)&lt;&gt;"",INDEX('CoC Ranking Data'!$A$1:$CB$105,ROW($E47),5),"")</f>
        <v>Pathways Housing 2</v>
      </c>
      <c r="C47" s="289" t="str">
        <f>IF(INDEX('CoC Ranking Data'!$A$1:$CB$105,ROW($E47),7)&lt;&gt;"",INDEX('CoC Ranking Data'!$A$1:$CB$105,ROW($E47),7),"")</f>
        <v>PH</v>
      </c>
      <c r="D47" s="303">
        <f>IF(INDEX('CoC Ranking Data'!$A$1:$CB$105,ROW($E47),15)&lt;&gt;"",INDEX('CoC Ranking Data'!$A$1:$CB$105,ROW($E47),15),"")</f>
        <v>1</v>
      </c>
      <c r="E47" s="8" t="str">
        <f t="shared" si="0"/>
        <v/>
      </c>
    </row>
    <row r="48" spans="1:5" s="9" customFormat="1" ht="12.75" x14ac:dyDescent="0.2">
      <c r="A48" s="288" t="str">
        <f>IF(INDEX('CoC Ranking Data'!$A$1:$CB$106,ROW($E48),4)&lt;&gt;"",INDEX('CoC Ranking Data'!$A$1:$CB$106,ROW($E48),4),"")</f>
        <v>The Lehigh Conference of Churches</v>
      </c>
      <c r="B48" s="288" t="str">
        <f>IF(INDEX('CoC Ranking Data'!$A$1:$CB$105,ROW($E48),5)&lt;&gt;"",INDEX('CoC Ranking Data'!$A$1:$CB$105,ROW($E48),5),"")</f>
        <v>Pathways TBRA for Families, Youth and Veterans</v>
      </c>
      <c r="C48" s="289" t="str">
        <f>IF(INDEX('CoC Ranking Data'!$A$1:$CB$105,ROW($E48),7)&lt;&gt;"",INDEX('CoC Ranking Data'!$A$1:$CB$105,ROW($E48),7),"")</f>
        <v>PH</v>
      </c>
      <c r="D48" s="303">
        <f>IF(INDEX('CoC Ranking Data'!$A$1:$CB$105,ROW($E48),15)&lt;&gt;"",INDEX('CoC Ranking Data'!$A$1:$CB$105,ROW($E48),15),"")</f>
        <v>1</v>
      </c>
      <c r="E48" s="8" t="str">
        <f t="shared" si="0"/>
        <v/>
      </c>
    </row>
    <row r="49" spans="1:5" s="9" customFormat="1" ht="12.75" x14ac:dyDescent="0.2">
      <c r="A49" s="288" t="str">
        <f>IF(INDEX('CoC Ranking Data'!$A$1:$CB$106,ROW($E49),4)&lt;&gt;"",INDEX('CoC Ranking Data'!$A$1:$CB$106,ROW($E49),4),"")</f>
        <v>The Lehigh Conference of Churches</v>
      </c>
      <c r="B49" s="288" t="str">
        <f>IF(INDEX('CoC Ranking Data'!$A$1:$CB$105,ROW($E49),5)&lt;&gt;"",INDEX('CoC Ranking Data'!$A$1:$CB$105,ROW($E49),5),"")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t="str">
        <f t="shared" si="0"/>
        <v/>
      </c>
    </row>
    <row r="50" spans="1:5" s="9" customFormat="1" ht="12.75" x14ac:dyDescent="0.2">
      <c r="A50" s="288" t="str">
        <f>IF(INDEX('CoC Ranking Data'!$A$1:$CB$106,ROW($E50),4)&lt;&gt;"",INDEX('CoC Ranking Data'!$A$1:$CB$106,ROW($E50),4),"")</f>
        <v>The Salvation Army, a New York Corporation</v>
      </c>
      <c r="B50" s="288" t="str">
        <f>IF(INDEX('CoC Ranking Data'!$A$1:$CB$105,ROW($E50),5)&lt;&gt;"",INDEX('CoC Ranking Data'!$A$1:$CB$105,ROW($E50),5),"")</f>
        <v>Allentown Hospitality House Permanent Housing Program</v>
      </c>
      <c r="C50" s="289" t="str">
        <f>IF(INDEX('CoC Ranking Data'!$A$1:$CB$105,ROW($E50),7)&lt;&gt;"",INDEX('CoC Ranking Data'!$A$1:$CB$105,ROW($E50),7),"")</f>
        <v>PH</v>
      </c>
      <c r="D50" s="303">
        <f>IF(INDEX('CoC Ranking Data'!$A$1:$CB$105,ROW($E50),15)&lt;&gt;"",INDEX('CoC Ranking Data'!$A$1:$CB$105,ROW($E50),15),"")</f>
        <v>1</v>
      </c>
      <c r="E50" s="8" t="str">
        <f t="shared" si="0"/>
        <v/>
      </c>
    </row>
    <row r="51" spans="1:5" s="9" customFormat="1" ht="12.75" x14ac:dyDescent="0.2">
      <c r="A51" s="288" t="str">
        <f>IF(INDEX('CoC Ranking Data'!$A$1:$CB$106,ROW($E51),4)&lt;&gt;"",INDEX('CoC Ranking Data'!$A$1:$CB$106,ROW($E51),4),"")</f>
        <v>The Salvation Army, a New York Corporation</v>
      </c>
      <c r="B51" s="288" t="str">
        <f>IF(INDEX('CoC Ranking Data'!$A$1:$CB$105,ROW($E51),5)&lt;&gt;"",INDEX('CoC Ranking Data'!$A$1:$CB$105,ROW($E51),5),"")</f>
        <v>Salvation Army Carlisle PH Project</v>
      </c>
      <c r="C51" s="289" t="str">
        <f>IF(INDEX('CoC Ranking Data'!$A$1:$CB$105,ROW($E51),7)&lt;&gt;"",INDEX('CoC Ranking Data'!$A$1:$CB$105,ROW($E51),7),"")</f>
        <v>PH</v>
      </c>
      <c r="D51" s="303">
        <f>IF(INDEX('CoC Ranking Data'!$A$1:$CB$105,ROW($E51),15)&lt;&gt;"",INDEX('CoC Ranking Data'!$A$1:$CB$105,ROW($E51),15),"")</f>
        <v>0.83</v>
      </c>
      <c r="E51" s="8" t="str">
        <f t="shared" si="0"/>
        <v/>
      </c>
    </row>
    <row r="52" spans="1:5" s="9" customFormat="1" ht="12.75" x14ac:dyDescent="0.2">
      <c r="A52" s="288" t="str">
        <f>IF(INDEX('CoC Ranking Data'!$A$1:$CB$106,ROW($E52),4)&lt;&gt;"",INDEX('CoC Ranking Data'!$A$1:$CB$106,ROW($E52),4),"")</f>
        <v>Valley Housing Development Corporation</v>
      </c>
      <c r="B52" s="288" t="str">
        <f>IF(INDEX('CoC Ranking Data'!$A$1:$CB$105,ROW($E52),5)&lt;&gt;"",INDEX('CoC Ranking Data'!$A$1:$CB$105,ROW($E52),5),"")</f>
        <v>VHDC SHP #2 &amp; #3 Consolidation 2018</v>
      </c>
      <c r="C52" s="289" t="str">
        <f>IF(INDEX('CoC Ranking Data'!$A$1:$CB$105,ROW($E52),7)&lt;&gt;"",INDEX('CoC Ranking Data'!$A$1:$CB$105,ROW($E52),7),"")</f>
        <v>PH</v>
      </c>
      <c r="D52" s="303">
        <f>IF(INDEX('CoC Ranking Data'!$A$1:$CB$105,ROW($E52),15)&lt;&gt;"",INDEX('CoC Ranking Data'!$A$1:$CB$105,ROW($E52),15),"")</f>
        <v>1</v>
      </c>
      <c r="E52" s="8" t="str">
        <f t="shared" si="0"/>
        <v/>
      </c>
    </row>
    <row r="53" spans="1:5" s="9" customFormat="1" ht="12.75" x14ac:dyDescent="0.2">
      <c r="A53" s="288" t="str">
        <f>IF(INDEX('CoC Ranking Data'!$A$1:$CB$106,ROW($E53),4)&lt;&gt;"",INDEX('CoC Ranking Data'!$A$1:$CB$106,ROW($E53),4),"")</f>
        <v>Valley Youth House Committee, Inc.</v>
      </c>
      <c r="B53" s="288" t="str">
        <f>IF(INDEX('CoC Ranking Data'!$A$1:$CB$105,ROW($E53),5)&lt;&gt;"",INDEX('CoC Ranking Data'!$A$1:$CB$105,ROW($E53),5),"")</f>
        <v>Lehigh Valley RRH for Families</v>
      </c>
      <c r="C53" s="289" t="str">
        <f>IF(INDEX('CoC Ranking Data'!$A$1:$CB$105,ROW($E53),7)&lt;&gt;"",INDEX('CoC Ranking Data'!$A$1:$CB$105,ROW($E53),7),"")</f>
        <v>PH-RRH</v>
      </c>
      <c r="D53" s="303">
        <f>IF(INDEX('CoC Ranking Data'!$A$1:$CB$105,ROW($E53),15)&lt;&gt;"",INDEX('CoC Ranking Data'!$A$1:$CB$105,ROW($E53),15),"")</f>
        <v>0.8</v>
      </c>
      <c r="E53" s="8" t="str">
        <f t="shared" si="0"/>
        <v/>
      </c>
    </row>
    <row r="54" spans="1:5" s="9" customFormat="1" ht="12.75" x14ac:dyDescent="0.2">
      <c r="A54" s="288" t="str">
        <f>IF(INDEX('CoC Ranking Data'!$A$1:$CB$106,ROW($E54),4)&lt;&gt;"",INDEX('CoC Ranking Data'!$A$1:$CB$106,ROW($E54),4),"")</f>
        <v/>
      </c>
      <c r="B54" s="288" t="str">
        <f>IF(INDEX('CoC Ranking Data'!$A$1:$CB$105,ROW($E54),5)&lt;&gt;"",INDEX('CoC Ranking Data'!$A$1:$CB$105,ROW($E54),5),"")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Data'!$A$1:$CB$105,ROW($E55),5)&lt;&gt;"",INDEX('CoC Ranking Data'!$A$1:$CB$105,ROW($E55),5),"")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Data'!$A$1:$CB$105,ROW($E56),5)&lt;&gt;"",INDEX('CoC Ranking Data'!$A$1:$CB$105,ROW($E56),5),"")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Data'!$A$1:$CB$105,ROW($E57),5)&lt;&gt;"",INDEX('CoC Ranking Data'!$A$1:$CB$105,ROW($E57),5),"")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Data'!$A$1:$CB$105,ROW($E58),5)&lt;&gt;"",INDEX('CoC Ranking Data'!$A$1:$CB$105,ROW($E58),5),"")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Data'!$A$1:$CB$105,ROW($E59),5)&lt;&gt;"",INDEX('CoC Ranking Data'!$A$1:$CB$105,ROW($E59),5),"")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Data'!$A$1:$CB$105,ROW($E60),5)&lt;&gt;"",INDEX('CoC Ranking Data'!$A$1:$CB$105,ROW($E60),5),"")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Data'!$A$1:$CB$105,ROW($E61),5)&lt;&gt;"",INDEX('CoC Ranking Data'!$A$1:$CB$105,ROW($E61),5),"")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Data'!$A$1:$CB$105,ROW($E62),5)&lt;&gt;"",INDEX('CoC Ranking Data'!$A$1:$CB$105,ROW($E62),5),"")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Data'!$A$1:$CB$105,ROW($E63),5)&lt;&gt;"",INDEX('CoC Ranking Data'!$A$1:$CB$105,ROW($E63),5),"")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Data'!$A$1:$CB$105,ROW($E64),5)&lt;&gt;"",INDEX('CoC Ranking Data'!$A$1:$CB$105,ROW($E64),5),"")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Data'!$A$1:$CB$105,ROW($E65),5)&lt;&gt;"",INDEX('CoC Ranking Data'!$A$1:$CB$105,ROW($E65),5),"")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Data'!$A$1:$CB$105,ROW($E66),5)&lt;&gt;"",INDEX('CoC Ranking Data'!$A$1:$CB$105,ROW($E66),5),"")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Data'!$A$1:$CB$105,ROW($E67),5)&lt;&gt;"",INDEX('CoC Ranking Data'!$A$1:$CB$105,ROW($E67),5),"")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Data'!$A$1:$CB$105,ROW($E68),5)&lt;&gt;"",INDEX('CoC Ranking Data'!$A$1:$CB$105,ROW($E68),5),"")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Data'!$A$1:$CB$105,ROW($E69),5)&lt;&gt;"",INDEX('CoC Ranking Data'!$A$1:$CB$105,ROW($E69),5),"")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Data'!$A$1:$CB$105,ROW($E70),5)&lt;&gt;"",INDEX('CoC Ranking Data'!$A$1:$CB$105,ROW($E70),5),"")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Data'!$A$1:$CB$105,ROW($E71),5)&lt;&gt;"",INDEX('CoC Ranking Data'!$A$1:$CB$105,ROW($E71),5),"")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Data'!$A$1:$CB$105,ROW($E72),5)&lt;&gt;"",INDEX('CoC Ranking Data'!$A$1:$CB$105,ROW($E72),5),"")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Data'!$A$1:$CB$105,ROW($E73),5)&lt;&gt;"",INDEX('CoC Ranking Data'!$A$1:$CB$105,ROW($E73),5),"")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Data'!$A$1:$CB$105,ROW($E74),5)&lt;&gt;"",INDEX('CoC Ranking Data'!$A$1:$CB$105,ROW($E74),5),"")</f>
        <v/>
      </c>
      <c r="C74" s="289" t="str">
        <f>IF(INDEX('CoC Ranking Data'!$A$1:$CB$105,ROW($E74),7)&lt;&gt;"",INDEX('CoC Ranking Data'!$A$1:$CB$105,ROW($E74),7),"")</f>
        <v/>
      </c>
      <c r="D74" s="303" t="str">
        <f>IF(INDEX('CoC Ranking Data'!$A$1:$CB$105,ROW($E74),15)&lt;&gt;"",INDEX('CoC Ranking Data'!$A$1:$CB$105,ROW($E74),15),"")</f>
        <v/>
      </c>
      <c r="E74" s="8" t="str">
        <f t="shared" ref="E74:E101" si="1">IF(AND(A74&lt;&gt;"",D74&lt;&gt;""),IF(C74="SSO",IF(D74&gt;=0.75,10,IF(AND(D74 &lt; 0.75, D74 &gt;= 0.5),7,IF(AND(D74 &lt; 0.5, D74 &gt;= 0.25),4,0))),""),"")</f>
        <v/>
      </c>
    </row>
    <row r="75" spans="1:5" x14ac:dyDescent="0.25">
      <c r="A75" s="288" t="str">
        <f>IF(INDEX('CoC Ranking Data'!$A$1:$CB$106,ROW($E75),4)&lt;&gt;"",INDEX('CoC Ranking Data'!$A$1:$CB$106,ROW($E75),4),"")</f>
        <v/>
      </c>
      <c r="B75" s="288" t="str">
        <f>IF(INDEX('CoC Ranking Data'!$A$1:$CB$105,ROW($E75),5)&lt;&gt;"",INDEX('CoC Ranking Data'!$A$1:$CB$105,ROW($E75),5),"")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Data'!$A$1:$CB$105,ROW($E76),5)&lt;&gt;"",INDEX('CoC Ranking Data'!$A$1:$CB$105,ROW($E76),5),"")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Data'!$A$1:$CB$105,ROW($E77),5)&lt;&gt;"",INDEX('CoC Ranking Data'!$A$1:$CB$105,ROW($E77),5),"")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Data'!$A$1:$CB$105,ROW($E78),5)&lt;&gt;"",INDEX('CoC Ranking Data'!$A$1:$CB$105,ROW($E78),5),"")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Data'!$A$1:$CB$105,ROW($E79),5)&lt;&gt;"",INDEX('CoC Ranking Data'!$A$1:$CB$105,ROW($E79),5),"")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Data'!$A$1:$CB$105,ROW($E80),5)&lt;&gt;"",INDEX('CoC Ranking Data'!$A$1:$CB$105,ROW($E80),5),"")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Data'!$A$1:$CB$105,ROW($E81),5)&lt;&gt;"",INDEX('CoC Ranking Data'!$A$1:$CB$105,ROW($E81),5),"")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Data'!$A$1:$CB$105,ROW($E82),5)&lt;&gt;"",INDEX('CoC Ranking Data'!$A$1:$CB$105,ROW($E82),5),"")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Data'!$A$1:$CB$105,ROW($E83),5)&lt;&gt;"",INDEX('CoC Ranking Data'!$A$1:$CB$105,ROW($E83),5),"")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Data'!$A$1:$CB$105,ROW($E84),5)&lt;&gt;"",INDEX('CoC Ranking Data'!$A$1:$CB$105,ROW($E84),5),"")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Data'!$A$1:$CB$105,ROW($E85),5)&lt;&gt;"",INDEX('CoC Ranking Data'!$A$1:$CB$105,ROW($E85),5),"")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Data'!$A$1:$CB$105,ROW($E86),5)&lt;&gt;"",INDEX('CoC Ranking Data'!$A$1:$CB$105,ROW($E86),5),"")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Data'!$A$1:$CB$105,ROW($E87),5)&lt;&gt;"",INDEX('CoC Ranking Data'!$A$1:$CB$105,ROW($E87),5),"")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Data'!$A$1:$CB$105,ROW($E88),5)&lt;&gt;"",INDEX('CoC Ranking Data'!$A$1:$CB$105,ROW($E88),5),"")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Data'!$A$1:$CB$105,ROW($E89),5)&lt;&gt;"",INDEX('CoC Ranking Data'!$A$1:$CB$105,ROW($E89),5),"")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Data'!$A$1:$CB$105,ROW($E90),5)&lt;&gt;"",INDEX('CoC Ranking Data'!$A$1:$CB$105,ROW($E90),5),"")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Data'!$A$1:$CB$105,ROW($E91),5)&lt;&gt;"",INDEX('CoC Ranking Data'!$A$1:$CB$105,ROW($E91),5),"")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Data'!$A$1:$CB$105,ROW($E92),5)&lt;&gt;"",INDEX('CoC Ranking Data'!$A$1:$CB$105,ROW($E92),5),"")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Data'!$A$1:$CB$105,ROW($E93),5)&lt;&gt;"",INDEX('CoC Ranking Data'!$A$1:$CB$105,ROW($E93),5),"")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Data'!$A$1:$CB$105,ROW($E94),5)&lt;&gt;"",INDEX('CoC Ranking Data'!$A$1:$CB$105,ROW($E94),5),"")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Data'!$A$1:$CB$105,ROW($E95),5)&lt;&gt;"",INDEX('CoC Ranking Data'!$A$1:$CB$105,ROW($E95),5),"")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Data'!$A$1:$CB$105,ROW($E96),5)&lt;&gt;"",INDEX('CoC Ranking Data'!$A$1:$CB$105,ROW($E96),5),"")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Data'!$A$1:$CB$105,ROW($E97),5)&lt;&gt;"",INDEX('CoC Ranking Data'!$A$1:$CB$105,ROW($E97),5),"")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Data'!$A$1:$CB$105,ROW($E98),5)&lt;&gt;"",INDEX('CoC Ranking Data'!$A$1:$CB$105,ROW($E98),5),"")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Data'!$A$1:$CB$105,ROW($E99),5)&lt;&gt;"",INDEX('CoC Ranking Data'!$A$1:$CB$105,ROW($E99),5),"")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Data'!$A$1:$CB$105,ROW($E100),5)&lt;&gt;"",INDEX('CoC Ranking Data'!$A$1:$CB$105,ROW($E100),5),"")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Data'!$A$1:$CB$105,ROW($E101),5)&lt;&gt;"",INDEX('CoC Ranking Data'!$A$1:$CB$105,ROW($E101),5),"")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Nh5wjsT0vDuvKO7O7QjcwjGJ0EEW7ZVuqoLE5dcmc04t0iANU5JeATUhBCMbQKWaBTscj7xmgUjx3Kx40Qd+vA==" saltValue="EbxDFloOipZzqVsk94NvbQ==" spinCount="100000" sheet="1" selectLockedCells="1"/>
  <autoFilter ref="A8:E8" xr:uid="{00000000-0009-0000-0000-000009000000}">
    <filterColumn colId="0" showButton="0"/>
    <filterColumn colId="1" showButton="0"/>
    <filterColumn colId="2" showButton="0"/>
  </autoFilter>
  <hyperlinks>
    <hyperlink ref="E1" location="'Scoring Chart'!A1" display="Return to Scoring Chart"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32.25" customHeight="1" x14ac:dyDescent="0.25">
      <c r="A1" s="338"/>
      <c r="B1" s="375" t="s">
        <v>981</v>
      </c>
      <c r="C1" s="370"/>
      <c r="E1" s="445" t="s">
        <v>581</v>
      </c>
    </row>
    <row r="2" spans="1:5" ht="15.75" customHeight="1" x14ac:dyDescent="0.25">
      <c r="A2" s="338"/>
      <c r="B2" s="373" t="s">
        <v>325</v>
      </c>
      <c r="C2" s="346"/>
      <c r="D2" s="466"/>
    </row>
    <row r="3" spans="1:5" ht="15.75" customHeight="1" x14ac:dyDescent="0.25">
      <c r="A3" s="338"/>
      <c r="B3" s="373" t="s">
        <v>400</v>
      </c>
      <c r="C3" s="304"/>
      <c r="D3" s="466"/>
    </row>
    <row r="4" spans="1:5" ht="15.75" customHeight="1" x14ac:dyDescent="0.25">
      <c r="A4" s="338"/>
      <c r="B4" s="373" t="s">
        <v>401</v>
      </c>
      <c r="C4" s="304"/>
      <c r="D4" s="466"/>
    </row>
    <row r="5" spans="1:5" ht="15.75" customHeight="1" x14ac:dyDescent="0.25">
      <c r="A5" s="338"/>
      <c r="B5" s="373" t="s">
        <v>402</v>
      </c>
      <c r="C5" s="304"/>
    </row>
    <row r="6" spans="1:5" ht="15.75" customHeight="1" x14ac:dyDescent="0.25">
      <c r="A6" s="338"/>
      <c r="B6"/>
      <c r="C6" s="304"/>
    </row>
    <row r="7" spans="1:5" ht="15.75" thickBot="1" x14ac:dyDescent="0.3">
      <c r="B7" s="1"/>
    </row>
    <row r="8" spans="1:5" s="12" customFormat="1" ht="15.75" thickBot="1" x14ac:dyDescent="0.3">
      <c r="A8" s="334" t="s">
        <v>2</v>
      </c>
      <c r="B8" s="334" t="s">
        <v>3</v>
      </c>
      <c r="C8" s="291" t="s">
        <v>4</v>
      </c>
      <c r="D8" s="291" t="s">
        <v>0</v>
      </c>
      <c r="E8" s="11" t="s">
        <v>1</v>
      </c>
    </row>
    <row r="9" spans="1:5" s="9" customFormat="1" ht="12.75" x14ac:dyDescent="0.2">
      <c r="A9" s="288" t="str">
        <f>IF(INDEX('CoC Ranking Data'!$A$1:$CB$106,ROW($E9),4)&lt;&gt;"",INDEX('CoC Ranking Data'!$A$1:$CB$106,ROW($E9),4),"")</f>
        <v>Blair County Community Action Program</v>
      </c>
      <c r="B9" s="288" t="str">
        <f>IF(INDEX('CoC Ranking Data'!$A$1:$CB$105,ROW($E9),5)&lt;&gt;"",INDEX('CoC Ranking Data'!$A$1:$CB$105,ROW($E9),5),"")</f>
        <v>Rapid Re-Housing Consolidation</v>
      </c>
      <c r="C9" s="289" t="str">
        <f>IF(INDEX('CoC Ranking Data'!$A$1:$CB$105,ROW($E9),7)&lt;&gt;"",INDEX('CoC Ranking Data'!$A$1:$CB$105,ROW($E9),7),"")</f>
        <v>PH-RRH</v>
      </c>
      <c r="D9" s="303">
        <f>IF(INDEX('CoC Ranking Data'!$A$1:$CB$105,ROW($E9),15)&lt;&gt;"",INDEX('CoC Ranking Data'!$A$1:$CB$105,ROW($E9),15),"")</f>
        <v>0.96153846153846156</v>
      </c>
      <c r="E9" s="8" t="str">
        <f>IF(AND(A9&lt;&gt;"",D9&lt;&gt;""),IF(C9="PH",IF(D9&gt;=1,10,IF(AND(D9 &lt; 1, D9 &gt;= 0.95),7,IF(AND(D9 &lt; 0.95, D9 &gt;= 0.85),4, IF(AND(D9 &lt; 0.85, D9 &gt;= 0.8),2,0)))),""),"")</f>
        <v/>
      </c>
    </row>
    <row r="10" spans="1:5" s="9" customFormat="1" ht="12.75" x14ac:dyDescent="0.2">
      <c r="A10" s="288" t="str">
        <f>IF(INDEX('CoC Ranking Data'!$A$1:$CB$106,ROW($E10),4)&lt;&gt;"",INDEX('CoC Ranking Data'!$A$1:$CB$106,ROW($E10),4),"")</f>
        <v>Catholic Charities of the Diocese of Allentown</v>
      </c>
      <c r="B10" s="288" t="str">
        <f>IF(INDEX('CoC Ranking Data'!$A$1:$CB$105,ROW($E10),5)&lt;&gt;"",INDEX('CoC Ranking Data'!$A$1:$CB$105,ROW($E10),5),"")</f>
        <v>Permanent Supportive Housing Program</v>
      </c>
      <c r="C10" s="289" t="str">
        <f>IF(INDEX('CoC Ranking Data'!$A$1:$CB$105,ROW($E10),7)&lt;&gt;"",INDEX('CoC Ranking Data'!$A$1:$CB$105,ROW($E10),7),"")</f>
        <v>PH</v>
      </c>
      <c r="D10" s="303">
        <f>IF(INDEX('CoC Ranking Data'!$A$1:$CB$105,ROW($E10),15)&lt;&gt;"",INDEX('CoC Ranking Data'!$A$1:$CB$105,ROW($E10),15),"")</f>
        <v>1</v>
      </c>
      <c r="E10" s="8">
        <f t="shared" ref="E10:E73" si="0">IF(AND(A10&lt;&gt;"",D10&lt;&gt;""),IF(C10="PH",IF(D10&gt;=1,10,IF(AND(D10 &lt; 1, D10 &gt;= 0.95),7,IF(AND(D10 &lt; 0.95, D10 &gt;= 0.85),4, IF(AND(D10 &lt; 0.85, D10 &gt;= 0.8),2,0)))),""),"")</f>
        <v>10</v>
      </c>
    </row>
    <row r="11" spans="1:5" s="9" customFormat="1" ht="12.75" x14ac:dyDescent="0.2">
      <c r="A11" s="288" t="str">
        <f>IF(INDEX('CoC Ranking Data'!$A$1:$CB$106,ROW($E11),4)&lt;&gt;"",INDEX('CoC Ranking Data'!$A$1:$CB$106,ROW($E11),4),"")</f>
        <v>Catholic Social Services of the Diocese of Scranton, Inc.</v>
      </c>
      <c r="B11" s="288" t="str">
        <f>IF(INDEX('CoC Ranking Data'!$A$1:$CB$105,ROW($E11),5)&lt;&gt;"",INDEX('CoC Ranking Data'!$A$1:$CB$105,ROW($E11),5),"")</f>
        <v>PSHP Pike County</v>
      </c>
      <c r="C11" s="289" t="str">
        <f>IF(INDEX('CoC Ranking Data'!$A$1:$CB$105,ROW($E11),7)&lt;&gt;"",INDEX('CoC Ranking Data'!$A$1:$CB$105,ROW($E11),7),"")</f>
        <v>PH</v>
      </c>
      <c r="D11" s="303">
        <f>IF(INDEX('CoC Ranking Data'!$A$1:$CB$105,ROW($E11),15)&lt;&gt;"",INDEX('CoC Ranking Data'!$A$1:$CB$105,ROW($E11),15),"")</f>
        <v>1</v>
      </c>
      <c r="E11" s="8">
        <f t="shared" si="0"/>
        <v>10</v>
      </c>
    </row>
    <row r="12" spans="1:5" s="9" customFormat="1" ht="12.75" x14ac:dyDescent="0.2">
      <c r="A12" s="288" t="str">
        <f>IF(INDEX('CoC Ranking Data'!$A$1:$CB$106,ROW($E12),4)&lt;&gt;"",INDEX('CoC Ranking Data'!$A$1:$CB$106,ROW($E12),4),"")</f>
        <v>Catholic Social Services of the Diocese of Scranton, Inc.</v>
      </c>
      <c r="B12" s="288" t="str">
        <f>IF(INDEX('CoC Ranking Data'!$A$1:$CB$105,ROW($E12),5)&lt;&gt;"",INDEX('CoC Ranking Data'!$A$1:$CB$105,ROW($E12),5),"")</f>
        <v>Rural Permanent Supportive Housing Program</v>
      </c>
      <c r="C12" s="289" t="str">
        <f>IF(INDEX('CoC Ranking Data'!$A$1:$CB$105,ROW($E12),7)&lt;&gt;"",INDEX('CoC Ranking Data'!$A$1:$CB$105,ROW($E12),7),"")</f>
        <v>PH</v>
      </c>
      <c r="D12" s="303">
        <f>IF(INDEX('CoC Ranking Data'!$A$1:$CB$105,ROW($E12),15)&lt;&gt;"",INDEX('CoC Ranking Data'!$A$1:$CB$105,ROW($E12),15),"")</f>
        <v>1</v>
      </c>
      <c r="E12" s="8">
        <f t="shared" si="0"/>
        <v>10</v>
      </c>
    </row>
    <row r="13" spans="1:5" s="9" customFormat="1" ht="12.75" x14ac:dyDescent="0.2">
      <c r="A13" s="288" t="str">
        <f>IF(INDEX('CoC Ranking Data'!$A$1:$CB$106,ROW($E13),4)&lt;&gt;"",INDEX('CoC Ranking Data'!$A$1:$CB$106,ROW($E13),4),"")</f>
        <v>Catholic Social Services of the Diocese of Scranton, Inc.</v>
      </c>
      <c r="B13" s="288" t="str">
        <f>IF(INDEX('CoC Ranking Data'!$A$1:$CB$105,ROW($E13),5)&lt;&gt;"",INDEX('CoC Ranking Data'!$A$1:$CB$105,ROW($E13),5),"")</f>
        <v>Susquehanna/Wayne PSHP</v>
      </c>
      <c r="C13" s="289" t="str">
        <f>IF(INDEX('CoC Ranking Data'!$A$1:$CB$105,ROW($E13),7)&lt;&gt;"",INDEX('CoC Ranking Data'!$A$1:$CB$105,ROW($E13),7),"")</f>
        <v>PH</v>
      </c>
      <c r="D13" s="303">
        <f>IF(INDEX('CoC Ranking Data'!$A$1:$CB$105,ROW($E13),15)&lt;&gt;"",INDEX('CoC Ranking Data'!$A$1:$CB$105,ROW($E13),15),"")</f>
        <v>1</v>
      </c>
      <c r="E13" s="8">
        <f t="shared" si="0"/>
        <v>10</v>
      </c>
    </row>
    <row r="14" spans="1:5" s="9" customFormat="1" ht="12.75" x14ac:dyDescent="0.2">
      <c r="A14" s="288" t="str">
        <f>IF(INDEX('CoC Ranking Data'!$A$1:$CB$106,ROW($E14),4)&lt;&gt;"",INDEX('CoC Ranking Data'!$A$1:$CB$106,ROW($E14),4),"")</f>
        <v>Center for Community Action</v>
      </c>
      <c r="B14" s="288" t="str">
        <f>IF(INDEX('CoC Ranking Data'!$A$1:$CB$105,ROW($E14),5)&lt;&gt;"",INDEX('CoC Ranking Data'!$A$1:$CB$105,ROW($E14),5),"")</f>
        <v>Bedford, Fulton, Huntingdon RRH FFY2018</v>
      </c>
      <c r="C14" s="289" t="str">
        <f>IF(INDEX('CoC Ranking Data'!$A$1:$CB$105,ROW($E14),7)&lt;&gt;"",INDEX('CoC Ranking Data'!$A$1:$CB$105,ROW($E14),7),"")</f>
        <v>PH-RRH</v>
      </c>
      <c r="D14" s="303">
        <f>IF(INDEX('CoC Ranking Data'!$A$1:$CB$105,ROW($E14),15)&lt;&gt;"",INDEX('CoC Ranking Data'!$A$1:$CB$105,ROW($E14),15),"")</f>
        <v>0.98</v>
      </c>
      <c r="E14" s="8" t="str">
        <f t="shared" si="0"/>
        <v/>
      </c>
    </row>
    <row r="15" spans="1:5" s="9" customFormat="1" ht="12.75" x14ac:dyDescent="0.2">
      <c r="A15" s="288" t="str">
        <f>IF(INDEX('CoC Ranking Data'!$A$1:$CB$106,ROW($E15),4)&lt;&gt;"",INDEX('CoC Ranking Data'!$A$1:$CB$106,ROW($E15),4),"")</f>
        <v>Centre County Government</v>
      </c>
      <c r="B15" s="288" t="str">
        <f>IF(INDEX('CoC Ranking Data'!$A$1:$CB$105,ROW($E15),5)&lt;&gt;"",INDEX('CoC Ranking Data'!$A$1:$CB$105,ROW($E15),5),"")</f>
        <v>Centre County Rapid Re Housing Program</v>
      </c>
      <c r="C15" s="289" t="str">
        <f>IF(INDEX('CoC Ranking Data'!$A$1:$CB$105,ROW($E15),7)&lt;&gt;"",INDEX('CoC Ranking Data'!$A$1:$CB$105,ROW($E15),7),"")</f>
        <v>PH-RRH</v>
      </c>
      <c r="D15" s="303">
        <f>IF(INDEX('CoC Ranking Data'!$A$1:$CB$105,ROW($E15),15)&lt;&gt;"",INDEX('CoC Ranking Data'!$A$1:$CB$105,ROW($E15),15),"")</f>
        <v>0.95</v>
      </c>
      <c r="E15" s="8" t="str">
        <f t="shared" si="0"/>
        <v/>
      </c>
    </row>
    <row r="16" spans="1:5" s="9" customFormat="1" ht="12.75" x14ac:dyDescent="0.2">
      <c r="A16" s="288" t="str">
        <f>IF(INDEX('CoC Ranking Data'!$A$1:$CB$106,ROW($E16),4)&lt;&gt;"",INDEX('CoC Ranking Data'!$A$1:$CB$106,ROW($E16),4),"")</f>
        <v>County of Cambria</v>
      </c>
      <c r="B16" s="288" t="str">
        <f>IF(INDEX('CoC Ranking Data'!$A$1:$CB$105,ROW($E16),5)&lt;&gt;"",INDEX('CoC Ranking Data'!$A$1:$CB$105,ROW($E16),5),"")</f>
        <v>Cambria County Comprehensive Housing Program</v>
      </c>
      <c r="C16" s="289" t="str">
        <f>IF(INDEX('CoC Ranking Data'!$A$1:$CB$105,ROW($E16),7)&lt;&gt;"",INDEX('CoC Ranking Data'!$A$1:$CB$105,ROW($E16),7),"")</f>
        <v>PH</v>
      </c>
      <c r="D16" s="303">
        <f>IF(INDEX('CoC Ranking Data'!$A$1:$CB$105,ROW($E16),15)&lt;&gt;"",INDEX('CoC Ranking Data'!$A$1:$CB$105,ROW($E16),15),"")</f>
        <v>0.98</v>
      </c>
      <c r="E16" s="8">
        <f t="shared" si="0"/>
        <v>7</v>
      </c>
    </row>
    <row r="17" spans="1:5" s="9" customFormat="1" ht="12.75" x14ac:dyDescent="0.2">
      <c r="A17" s="288" t="str">
        <f>IF(INDEX('CoC Ranking Data'!$A$1:$CB$106,ROW($E17),4)&lt;&gt;"",INDEX('CoC Ranking Data'!$A$1:$CB$106,ROW($E17),4),"")</f>
        <v>County of Franklin</v>
      </c>
      <c r="B17" s="288" t="str">
        <f>IF(INDEX('CoC Ranking Data'!$A$1:$CB$105,ROW($E17),5)&lt;&gt;"",INDEX('CoC Ranking Data'!$A$1:$CB$105,ROW($E17),5),"")</f>
        <v>Franklin/ Fulton S+C Project 2019</v>
      </c>
      <c r="C17" s="289" t="str">
        <f>IF(INDEX('CoC Ranking Data'!$A$1:$CB$105,ROW($E17),7)&lt;&gt;"",INDEX('CoC Ranking Data'!$A$1:$CB$105,ROW($E17),7),"")</f>
        <v>PH</v>
      </c>
      <c r="D17" s="303">
        <f>IF(INDEX('CoC Ranking Data'!$A$1:$CB$105,ROW($E17),15)&lt;&gt;"",INDEX('CoC Ranking Data'!$A$1:$CB$105,ROW($E17),15),"")</f>
        <v>0.82</v>
      </c>
      <c r="E17" s="8">
        <f t="shared" si="0"/>
        <v>2</v>
      </c>
    </row>
    <row r="18" spans="1:5" s="9" customFormat="1" ht="12.75" x14ac:dyDescent="0.2">
      <c r="A18" s="288" t="str">
        <f>IF(INDEX('CoC Ranking Data'!$A$1:$CB$106,ROW($E18),4)&lt;&gt;"",INDEX('CoC Ranking Data'!$A$1:$CB$106,ROW($E18),4),"")</f>
        <v>County of Franklin</v>
      </c>
      <c r="B18" s="288" t="str">
        <f>IF(INDEX('CoC Ranking Data'!$A$1:$CB$105,ROW($E18),5)&lt;&gt;"",INDEX('CoC Ranking Data'!$A$1:$CB$105,ROW($E18),5),"")</f>
        <v>Franklin/Fulton Homeless Assistance Project 2019</v>
      </c>
      <c r="C18" s="289" t="str">
        <f>IF(INDEX('CoC Ranking Data'!$A$1:$CB$105,ROW($E18),7)&lt;&gt;"",INDEX('CoC Ranking Data'!$A$1:$CB$105,ROW($E18),7),"")</f>
        <v>PH</v>
      </c>
      <c r="D18" s="303">
        <f>IF(INDEX('CoC Ranking Data'!$A$1:$CB$105,ROW($E18),15)&lt;&gt;"",INDEX('CoC Ranking Data'!$A$1:$CB$105,ROW($E18),15),"")</f>
        <v>1</v>
      </c>
      <c r="E18" s="8">
        <f t="shared" si="0"/>
        <v>10</v>
      </c>
    </row>
    <row r="19" spans="1:5" s="9" customFormat="1" ht="12.75" x14ac:dyDescent="0.2">
      <c r="A19" s="288" t="str">
        <f>IF(INDEX('CoC Ranking Data'!$A$1:$CB$106,ROW($E19),4)&lt;&gt;"",INDEX('CoC Ranking Data'!$A$1:$CB$106,ROW($E19),4),"")</f>
        <v>County of Lycoming DBA Lycoming-Clinton Joinder Board</v>
      </c>
      <c r="B19" s="288" t="str">
        <f>IF(INDEX('CoC Ranking Data'!$A$1:$CB$105,ROW($E19),5)&lt;&gt;"",INDEX('CoC Ranking Data'!$A$1:$CB$105,ROW($E19),5),"")</f>
        <v>Lycoming/Clinton Renewal #7</v>
      </c>
      <c r="C19" s="289" t="str">
        <f>IF(INDEX('CoC Ranking Data'!$A$1:$CB$105,ROW($E19),7)&lt;&gt;"",INDEX('CoC Ranking Data'!$A$1:$CB$105,ROW($E19),7),"")</f>
        <v>PH</v>
      </c>
      <c r="D19" s="303">
        <f>IF(INDEX('CoC Ranking Data'!$A$1:$CB$105,ROW($E19),15)&lt;&gt;"",INDEX('CoC Ranking Data'!$A$1:$CB$105,ROW($E19),15),"")</f>
        <v>1</v>
      </c>
      <c r="E19" s="8">
        <f t="shared" si="0"/>
        <v>10</v>
      </c>
    </row>
    <row r="20" spans="1:5" s="9" customFormat="1" ht="12.75" x14ac:dyDescent="0.2">
      <c r="A20" s="288" t="str">
        <f>IF(INDEX('CoC Ranking Data'!$A$1:$CB$106,ROW($E20),4)&lt;&gt;"",INDEX('CoC Ranking Data'!$A$1:$CB$106,ROW($E20),4),"")</f>
        <v>Fitzmaurice Community Services, Inc</v>
      </c>
      <c r="B20" s="288" t="str">
        <f>IF(INDEX('CoC Ranking Data'!$A$1:$CB$105,ROW($E20),5)&lt;&gt;"",INDEX('CoC Ranking Data'!$A$1:$CB$105,ROW($E20),5),"")</f>
        <v>Pathfinders</v>
      </c>
      <c r="C20" s="289" t="str">
        <f>IF(INDEX('CoC Ranking Data'!$A$1:$CB$105,ROW($E20),7)&lt;&gt;"",INDEX('CoC Ranking Data'!$A$1:$CB$105,ROW($E20),7),"")</f>
        <v>PH</v>
      </c>
      <c r="D20" s="303">
        <f>IF(INDEX('CoC Ranking Data'!$A$1:$CB$105,ROW($E20),15)&lt;&gt;"",INDEX('CoC Ranking Data'!$A$1:$CB$105,ROW($E20),15),"")</f>
        <v>1</v>
      </c>
      <c r="E20" s="8">
        <f t="shared" si="0"/>
        <v>10</v>
      </c>
    </row>
    <row r="21" spans="1:5" s="9" customFormat="1" ht="12.75" x14ac:dyDescent="0.2">
      <c r="A21" s="288" t="str">
        <f>IF(INDEX('CoC Ranking Data'!$A$1:$CB$106,ROW($E21),4)&lt;&gt;"",INDEX('CoC Ranking Data'!$A$1:$CB$106,ROW($E21),4),"")</f>
        <v>Housing Authority of Monroe County</v>
      </c>
      <c r="B21" s="288" t="str">
        <f>IF(INDEX('CoC Ranking Data'!$A$1:$CB$105,ROW($E21),5)&lt;&gt;"",INDEX('CoC Ranking Data'!$A$1:$CB$105,ROW($E21),5),"")</f>
        <v>Shelter Plus Care MC</v>
      </c>
      <c r="C21" s="289" t="str">
        <f>IF(INDEX('CoC Ranking Data'!$A$1:$CB$105,ROW($E21),7)&lt;&gt;"",INDEX('CoC Ranking Data'!$A$1:$CB$105,ROW($E21),7),"")</f>
        <v>PH</v>
      </c>
      <c r="D21" s="303">
        <f>IF(INDEX('CoC Ranking Data'!$A$1:$CB$105,ROW($E21),15)&lt;&gt;"",INDEX('CoC Ranking Data'!$A$1:$CB$105,ROW($E21),15),"")</f>
        <v>1</v>
      </c>
      <c r="E21" s="8">
        <f t="shared" si="0"/>
        <v>10</v>
      </c>
    </row>
    <row r="22" spans="1:5" s="9" customFormat="1" ht="12.75" x14ac:dyDescent="0.2">
      <c r="A22" s="288" t="str">
        <f>IF(INDEX('CoC Ranking Data'!$A$1:$CB$106,ROW($E22),4)&lt;&gt;"",INDEX('CoC Ranking Data'!$A$1:$CB$106,ROW($E22),4),"")</f>
        <v>Housing Authority of the County of Cumberland</v>
      </c>
      <c r="B22" s="288" t="str">
        <f>IF(INDEX('CoC Ranking Data'!$A$1:$CB$105,ROW($E22),5)&lt;&gt;"",INDEX('CoC Ranking Data'!$A$1:$CB$105,ROW($E22),5),"")</f>
        <v>Carlisle Supportive Housing Program</v>
      </c>
      <c r="C22" s="289" t="str">
        <f>IF(INDEX('CoC Ranking Data'!$A$1:$CB$105,ROW($E22),7)&lt;&gt;"",INDEX('CoC Ranking Data'!$A$1:$CB$105,ROW($E22),7),"")</f>
        <v>PH</v>
      </c>
      <c r="D22" s="303">
        <f>IF(INDEX('CoC Ranking Data'!$A$1:$CB$105,ROW($E22),15)&lt;&gt;"",INDEX('CoC Ranking Data'!$A$1:$CB$105,ROW($E22),15),"")</f>
        <v>1</v>
      </c>
      <c r="E22" s="8">
        <f t="shared" si="0"/>
        <v>10</v>
      </c>
    </row>
    <row r="23" spans="1:5" s="9" customFormat="1" ht="12.75" x14ac:dyDescent="0.2">
      <c r="A23" s="288" t="str">
        <f>IF(INDEX('CoC Ranking Data'!$A$1:$CB$106,ROW($E23),4)&lt;&gt;"",INDEX('CoC Ranking Data'!$A$1:$CB$106,ROW($E23),4),"")</f>
        <v>Housing Authority of the County of Cumberland</v>
      </c>
      <c r="B23" s="288" t="str">
        <f>IF(INDEX('CoC Ranking Data'!$A$1:$CB$105,ROW($E23),5)&lt;&gt;"",INDEX('CoC Ranking Data'!$A$1:$CB$105,ROW($E23),5),"")</f>
        <v>Perry County Rapid ReHousing</v>
      </c>
      <c r="C23" s="289" t="str">
        <f>IF(INDEX('CoC Ranking Data'!$A$1:$CB$105,ROW($E23),7)&lt;&gt;"",INDEX('CoC Ranking Data'!$A$1:$CB$105,ROW($E23),7),"")</f>
        <v>PH-RRH</v>
      </c>
      <c r="D23" s="303">
        <f>IF(INDEX('CoC Ranking Data'!$A$1:$CB$105,ROW($E23),15)&lt;&gt;"",INDEX('CoC Ranking Data'!$A$1:$CB$105,ROW($E23),15),"")</f>
        <v>1</v>
      </c>
      <c r="E23" s="8" t="str">
        <f t="shared" si="0"/>
        <v/>
      </c>
    </row>
    <row r="24" spans="1:5" s="9" customFormat="1" ht="12.75" x14ac:dyDescent="0.2">
      <c r="A24" s="288" t="str">
        <f>IF(INDEX('CoC Ranking Data'!$A$1:$CB$106,ROW($E24),4)&lt;&gt;"",INDEX('CoC Ranking Data'!$A$1:$CB$106,ROW($E24),4),"")</f>
        <v>Housing Authority of the County of Cumberland</v>
      </c>
      <c r="B24" s="288" t="str">
        <f>IF(INDEX('CoC Ranking Data'!$A$1:$CB$105,ROW($E24),5)&lt;&gt;"",INDEX('CoC Ranking Data'!$A$1:$CB$105,ROW($E24),5),"")</f>
        <v>Perry County Veterans Program</v>
      </c>
      <c r="C24" s="289" t="str">
        <f>IF(INDEX('CoC Ranking Data'!$A$1:$CB$105,ROW($E24),7)&lt;&gt;"",INDEX('CoC Ranking Data'!$A$1:$CB$105,ROW($E24),7),"")</f>
        <v>PH</v>
      </c>
      <c r="D24" s="303">
        <f>IF(INDEX('CoC Ranking Data'!$A$1:$CB$105,ROW($E24),15)&lt;&gt;"",INDEX('CoC Ranking Data'!$A$1:$CB$105,ROW($E24),15),"")</f>
        <v>1</v>
      </c>
      <c r="E24" s="8">
        <f t="shared" si="0"/>
        <v>10</v>
      </c>
    </row>
    <row r="25" spans="1:5" s="9" customFormat="1" ht="12.75" x14ac:dyDescent="0.2">
      <c r="A25" s="288" t="str">
        <f>IF(INDEX('CoC Ranking Data'!$A$1:$CB$106,ROW($E25),4)&lt;&gt;"",INDEX('CoC Ranking Data'!$A$1:$CB$106,ROW($E25),4),"")</f>
        <v>Housing Authority of the County of Cumberland</v>
      </c>
      <c r="B25" s="288" t="str">
        <f>IF(INDEX('CoC Ranking Data'!$A$1:$CB$105,ROW($E25),5)&lt;&gt;"",INDEX('CoC Ranking Data'!$A$1:$CB$105,ROW($E25),5),"")</f>
        <v>PSH Consolidated</v>
      </c>
      <c r="C25" s="289" t="str">
        <f>IF(INDEX('CoC Ranking Data'!$A$1:$CB$105,ROW($E25),7)&lt;&gt;"",INDEX('CoC Ranking Data'!$A$1:$CB$105,ROW($E25),7),"")</f>
        <v>PH</v>
      </c>
      <c r="D25" s="303">
        <f>IF(INDEX('CoC Ranking Data'!$A$1:$CB$105,ROW($E25),15)&lt;&gt;"",INDEX('CoC Ranking Data'!$A$1:$CB$105,ROW($E25),15),"")</f>
        <v>0.93650793650793651</v>
      </c>
      <c r="E25" s="8">
        <f t="shared" si="0"/>
        <v>4</v>
      </c>
    </row>
    <row r="26" spans="1:5" s="9" customFormat="1" ht="12.75" x14ac:dyDescent="0.2">
      <c r="A26" s="288" t="str">
        <f>IF(INDEX('CoC Ranking Data'!$A$1:$CB$106,ROW($E26),4)&lt;&gt;"",INDEX('CoC Ranking Data'!$A$1:$CB$106,ROW($E26),4),"")</f>
        <v>Housing Authority of the County of Cumberland</v>
      </c>
      <c r="B26" s="288" t="str">
        <f>IF(INDEX('CoC Ranking Data'!$A$1:$CB$105,ROW($E26),5)&lt;&gt;"",INDEX('CoC Ranking Data'!$A$1:$CB$105,ROW($E26),5),"")</f>
        <v>Rapid Rehousing Cumberland Perry Lebanon</v>
      </c>
      <c r="C26" s="289" t="str">
        <f>IF(INDEX('CoC Ranking Data'!$A$1:$CB$105,ROW($E26),7)&lt;&gt;"",INDEX('CoC Ranking Data'!$A$1:$CB$105,ROW($E26),7),"")</f>
        <v>PH-RRH</v>
      </c>
      <c r="D26" s="303">
        <f>IF(INDEX('CoC Ranking Data'!$A$1:$CB$105,ROW($E26),15)&lt;&gt;"",INDEX('CoC Ranking Data'!$A$1:$CB$105,ROW($E26),15),"")</f>
        <v>1</v>
      </c>
      <c r="E26" s="8" t="str">
        <f t="shared" si="0"/>
        <v/>
      </c>
    </row>
    <row r="27" spans="1:5" s="9" customFormat="1" ht="12.75" x14ac:dyDescent="0.2">
      <c r="A27" s="288" t="str">
        <f>IF(INDEX('CoC Ranking Data'!$A$1:$CB$106,ROW($E27),4)&lt;&gt;"",INDEX('CoC Ranking Data'!$A$1:$CB$106,ROW($E27),4),"")</f>
        <v>Housing Authority of the County of Cumberland</v>
      </c>
      <c r="B27" s="288" t="str">
        <f>IF(INDEX('CoC Ranking Data'!$A$1:$CB$105,ROW($E27),5)&lt;&gt;"",INDEX('CoC Ranking Data'!$A$1:$CB$105,ROW($E27),5),"")</f>
        <v>Rapid Rehousing II</v>
      </c>
      <c r="C27" s="289" t="str">
        <f>IF(INDEX('CoC Ranking Data'!$A$1:$CB$105,ROW($E27),7)&lt;&gt;"",INDEX('CoC Ranking Data'!$A$1:$CB$105,ROW($E27),7),"")</f>
        <v>PH-RRH</v>
      </c>
      <c r="D27" s="303">
        <f>IF(INDEX('CoC Ranking Data'!$A$1:$CB$105,ROW($E27),15)&lt;&gt;"",INDEX('CoC Ranking Data'!$A$1:$CB$105,ROW($E27),15),"")</f>
        <v>0.94</v>
      </c>
      <c r="E27" s="8" t="str">
        <f t="shared" si="0"/>
        <v/>
      </c>
    </row>
    <row r="28" spans="1:5" s="9" customFormat="1" ht="12.75" x14ac:dyDescent="0.2">
      <c r="A28" s="288" t="str">
        <f>IF(INDEX('CoC Ranking Data'!$A$1:$CB$106,ROW($E28),4)&lt;&gt;"",INDEX('CoC Ranking Data'!$A$1:$CB$106,ROW($E28),4),"")</f>
        <v>Housing Authority of the County of Cumberland</v>
      </c>
      <c r="B28" s="288" t="str">
        <f>IF(INDEX('CoC Ranking Data'!$A$1:$CB$105,ROW($E28),5)&lt;&gt;"",INDEX('CoC Ranking Data'!$A$1:$CB$105,ROW($E28),5),"")</f>
        <v>Shelter + Care Chronic</v>
      </c>
      <c r="C28" s="289" t="str">
        <f>IF(INDEX('CoC Ranking Data'!$A$1:$CB$105,ROW($E28),7)&lt;&gt;"",INDEX('CoC Ranking Data'!$A$1:$CB$105,ROW($E28),7),"")</f>
        <v>PH</v>
      </c>
      <c r="D28" s="303">
        <f>IF(INDEX('CoC Ranking Data'!$A$1:$CB$105,ROW($E28),15)&lt;&gt;"",INDEX('CoC Ranking Data'!$A$1:$CB$105,ROW($E28),15),"")</f>
        <v>0.92</v>
      </c>
      <c r="E28" s="8">
        <f t="shared" si="0"/>
        <v>4</v>
      </c>
    </row>
    <row r="29" spans="1:5" s="9" customFormat="1" ht="12.75" x14ac:dyDescent="0.2">
      <c r="A29" s="288" t="str">
        <f>IF(INDEX('CoC Ranking Data'!$A$1:$CB$106,ROW($E29),4)&lt;&gt;"",INDEX('CoC Ranking Data'!$A$1:$CB$106,ROW($E29),4),"")</f>
        <v>Housing Development Corporation of NEPA</v>
      </c>
      <c r="B29" s="288" t="str">
        <f>IF(INDEX('CoC Ranking Data'!$A$1:$CB$105,ROW($E29),5)&lt;&gt;"",INDEX('CoC Ranking Data'!$A$1:$CB$105,ROW($E29),5),"")</f>
        <v>HDC SHP 3 2016</v>
      </c>
      <c r="C29" s="289" t="str">
        <f>IF(INDEX('CoC Ranking Data'!$A$1:$CB$105,ROW($E29),7)&lt;&gt;"",INDEX('CoC Ranking Data'!$A$1:$CB$105,ROW($E29),7),"")</f>
        <v>PH</v>
      </c>
      <c r="D29" s="303">
        <f>IF(INDEX('CoC Ranking Data'!$A$1:$CB$105,ROW($E29),15)&lt;&gt;"",INDEX('CoC Ranking Data'!$A$1:$CB$105,ROW($E29),15),"")</f>
        <v>1</v>
      </c>
      <c r="E29" s="8">
        <f t="shared" si="0"/>
        <v>10</v>
      </c>
    </row>
    <row r="30" spans="1:5" s="9" customFormat="1" ht="12.75" x14ac:dyDescent="0.2">
      <c r="A30" s="288" t="str">
        <f>IF(INDEX('CoC Ranking Data'!$A$1:$CB$106,ROW($E30),4)&lt;&gt;"",INDEX('CoC Ranking Data'!$A$1:$CB$106,ROW($E30),4),"")</f>
        <v>Housing Development Corporation of NEPA</v>
      </c>
      <c r="B30" s="288" t="str">
        <f>IF(INDEX('CoC Ranking Data'!$A$1:$CB$105,ROW($E30),5)&lt;&gt;"",INDEX('CoC Ranking Data'!$A$1:$CB$105,ROW($E30),5),"")</f>
        <v>HDC SHP 6 2016</v>
      </c>
      <c r="C30" s="289" t="str">
        <f>IF(INDEX('CoC Ranking Data'!$A$1:$CB$105,ROW($E30),7)&lt;&gt;"",INDEX('CoC Ranking Data'!$A$1:$CB$105,ROW($E30),7),"")</f>
        <v>PH</v>
      </c>
      <c r="D30" s="303">
        <f>IF(INDEX('CoC Ranking Data'!$A$1:$CB$105,ROW($E30),15)&lt;&gt;"",INDEX('CoC Ranking Data'!$A$1:$CB$105,ROW($E30),15),"")</f>
        <v>1</v>
      </c>
      <c r="E30" s="8">
        <f t="shared" si="0"/>
        <v>10</v>
      </c>
    </row>
    <row r="31" spans="1:5" s="9" customFormat="1" ht="12.75" x14ac:dyDescent="0.2">
      <c r="A31" s="288" t="str">
        <f>IF(INDEX('CoC Ranking Data'!$A$1:$CB$106,ROW($E31),4)&lt;&gt;"",INDEX('CoC Ranking Data'!$A$1:$CB$106,ROW($E31),4),"")</f>
        <v>Housing Transitions, Inc.</v>
      </c>
      <c r="B31" s="288" t="str">
        <f>IF(INDEX('CoC Ranking Data'!$A$1:$CB$105,ROW($E31),5)&lt;&gt;"",INDEX('CoC Ranking Data'!$A$1:$CB$105,ROW($E31),5),"")</f>
        <v>Nittany House Apartments</v>
      </c>
      <c r="C31" s="289" t="str">
        <f>IF(INDEX('CoC Ranking Data'!$A$1:$CB$105,ROW($E31),7)&lt;&gt;"",INDEX('CoC Ranking Data'!$A$1:$CB$105,ROW($E31),7),"")</f>
        <v>PH</v>
      </c>
      <c r="D31" s="303">
        <f>IF(INDEX('CoC Ranking Data'!$A$1:$CB$105,ROW($E31),15)&lt;&gt;"",INDEX('CoC Ranking Data'!$A$1:$CB$105,ROW($E31),15),"")</f>
        <v>1</v>
      </c>
      <c r="E31" s="8">
        <f t="shared" si="0"/>
        <v>10</v>
      </c>
    </row>
    <row r="32" spans="1:5" s="9" customFormat="1" ht="12.75" x14ac:dyDescent="0.2">
      <c r="A32" s="288" t="str">
        <f>IF(INDEX('CoC Ranking Data'!$A$1:$CB$106,ROW($E32),4)&lt;&gt;"",INDEX('CoC Ranking Data'!$A$1:$CB$106,ROW($E32),4),"")</f>
        <v>Housing Transitions, Inc.</v>
      </c>
      <c r="B32" s="288" t="str">
        <f>IF(INDEX('CoC Ranking Data'!$A$1:$CB$105,ROW($E32),5)&lt;&gt;"",INDEX('CoC Ranking Data'!$A$1:$CB$105,ROW($E32),5),"")</f>
        <v>Nittany House Apartments II</v>
      </c>
      <c r="C32" s="289" t="str">
        <f>IF(INDEX('CoC Ranking Data'!$A$1:$CB$105,ROW($E32),7)&lt;&gt;"",INDEX('CoC Ranking Data'!$A$1:$CB$105,ROW($E32),7),"")</f>
        <v>PH</v>
      </c>
      <c r="D32" s="303">
        <f>IF(INDEX('CoC Ranking Data'!$A$1:$CB$105,ROW($E32),15)&lt;&gt;"",INDEX('CoC Ranking Data'!$A$1:$CB$105,ROW($E32),15),"")</f>
        <v>1</v>
      </c>
      <c r="E32" s="8">
        <f t="shared" si="0"/>
        <v>10</v>
      </c>
    </row>
    <row r="33" spans="1:5" s="9" customFormat="1" ht="12.75" x14ac:dyDescent="0.2">
      <c r="A33" s="288" t="str">
        <f>IF(INDEX('CoC Ranking Data'!$A$1:$CB$106,ROW($E33),4)&lt;&gt;"",INDEX('CoC Ranking Data'!$A$1:$CB$106,ROW($E33),4),"")</f>
        <v xml:space="preserve">Huntingdon House </v>
      </c>
      <c r="B33" s="288" t="str">
        <f>IF(INDEX('CoC Ranking Data'!$A$1:$CB$105,ROW($E33),5)&lt;&gt;"",INDEX('CoC Ranking Data'!$A$1:$CB$105,ROW($E33),5),"")</f>
        <v>Huntingdon House Rapid Rehousing Program</v>
      </c>
      <c r="C33" s="289" t="str">
        <f>IF(INDEX('CoC Ranking Data'!$A$1:$CB$105,ROW($E33),7)&lt;&gt;"",INDEX('CoC Ranking Data'!$A$1:$CB$105,ROW($E33),7),"")</f>
        <v>PH-RRH</v>
      </c>
      <c r="D33" s="303">
        <f>IF(INDEX('CoC Ranking Data'!$A$1:$CB$105,ROW($E33),15)&lt;&gt;"",INDEX('CoC Ranking Data'!$A$1:$CB$105,ROW($E33),15),"")</f>
        <v>0.72</v>
      </c>
      <c r="E33" s="8" t="str">
        <f t="shared" si="0"/>
        <v/>
      </c>
    </row>
    <row r="34" spans="1:5" s="9" customFormat="1" ht="12.75" x14ac:dyDescent="0.2">
      <c r="A34" s="288" t="str">
        <f>IF(INDEX('CoC Ranking Data'!$A$1:$CB$106,ROW($E34),4)&lt;&gt;"",INDEX('CoC Ranking Data'!$A$1:$CB$106,ROW($E34),4),"")</f>
        <v>Lehigh County Housing Authority</v>
      </c>
      <c r="B34" s="288" t="str">
        <f>IF(INDEX('CoC Ranking Data'!$A$1:$CB$105,ROW($E34),5)&lt;&gt;"",INDEX('CoC Ranking Data'!$A$1:$CB$105,ROW($E34),5),"")</f>
        <v>LCHA S+C 2018</v>
      </c>
      <c r="C34" s="289" t="str">
        <f>IF(INDEX('CoC Ranking Data'!$A$1:$CB$105,ROW($E34),7)&lt;&gt;"",INDEX('CoC Ranking Data'!$A$1:$CB$105,ROW($E34),7),"")</f>
        <v>PH</v>
      </c>
      <c r="D34" s="303">
        <f>IF(INDEX('CoC Ranking Data'!$A$1:$CB$105,ROW($E34),15)&lt;&gt;"",INDEX('CoC Ranking Data'!$A$1:$CB$105,ROW($E34),15),"")</f>
        <v>1</v>
      </c>
      <c r="E34" s="8">
        <f t="shared" si="0"/>
        <v>10</v>
      </c>
    </row>
    <row r="35" spans="1:5" s="9" customFormat="1" ht="12.75" x14ac:dyDescent="0.2">
      <c r="A35" s="288" t="str">
        <f>IF(INDEX('CoC Ranking Data'!$A$1:$CB$106,ROW($E35),4)&lt;&gt;"",INDEX('CoC Ranking Data'!$A$1:$CB$106,ROW($E35),4),"")</f>
        <v>Northampton County Housing Authority</v>
      </c>
      <c r="B35" s="288" t="str">
        <f>IF(INDEX('CoC Ranking Data'!$A$1:$CB$105,ROW($E35),5)&lt;&gt;"",INDEX('CoC Ranking Data'!$A$1:$CB$105,ROW($E35),5),"")</f>
        <v>NCHA S+C 2018</v>
      </c>
      <c r="C35" s="289" t="str">
        <f>IF(INDEX('CoC Ranking Data'!$A$1:$CB$105,ROW($E35),7)&lt;&gt;"",INDEX('CoC Ranking Data'!$A$1:$CB$105,ROW($E35),7),"")</f>
        <v>PH</v>
      </c>
      <c r="D35" s="303">
        <f>IF(INDEX('CoC Ranking Data'!$A$1:$CB$105,ROW($E35),15)&lt;&gt;"",INDEX('CoC Ranking Data'!$A$1:$CB$105,ROW($E35),15),"")</f>
        <v>1</v>
      </c>
      <c r="E35" s="8">
        <f t="shared" si="0"/>
        <v>10</v>
      </c>
    </row>
    <row r="36" spans="1:5" s="9" customFormat="1" ht="12.75" x14ac:dyDescent="0.2">
      <c r="A36" s="288" t="str">
        <f>IF(INDEX('CoC Ranking Data'!$A$1:$CB$106,ROW($E36),4)&lt;&gt;"",INDEX('CoC Ranking Data'!$A$1:$CB$106,ROW($E36),4),"")</f>
        <v>Northern Cambria Community Development Corporation</v>
      </c>
      <c r="B36" s="288" t="str">
        <f>IF(INDEX('CoC Ranking Data'!$A$1:$CB$105,ROW($E36),5)&lt;&gt;"",INDEX('CoC Ranking Data'!$A$1:$CB$105,ROW($E36),5),"")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f t="shared" si="0"/>
        <v>10</v>
      </c>
    </row>
    <row r="37" spans="1:5" s="9" customFormat="1" ht="12.75" x14ac:dyDescent="0.2">
      <c r="A37" s="288" t="str">
        <f>IF(INDEX('CoC Ranking Data'!$A$1:$CB$106,ROW($E37),4)&lt;&gt;"",INDEX('CoC Ranking Data'!$A$1:$CB$106,ROW($E37),4),"")</f>
        <v>Northern Cambria Community Development Corporation</v>
      </c>
      <c r="B37" s="288" t="str">
        <f>IF(INDEX('CoC Ranking Data'!$A$1:$CB$105,ROW($E37),5)&lt;&gt;"",INDEX('CoC Ranking Data'!$A$1:$CB$105,ROW($E37),5),"")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f t="shared" si="0"/>
        <v>10</v>
      </c>
    </row>
    <row r="38" spans="1:5" s="9" customFormat="1" ht="12.75" x14ac:dyDescent="0.2">
      <c r="A38" s="288" t="str">
        <f>IF(INDEX('CoC Ranking Data'!$A$1:$CB$106,ROW($E38),4)&lt;&gt;"",INDEX('CoC Ranking Data'!$A$1:$CB$106,ROW($E38),4),"")</f>
        <v>Resources for Human Development, Inc.</v>
      </c>
      <c r="B38" s="288" t="str">
        <f>IF(INDEX('CoC Ranking Data'!$A$1:$CB$105,ROW($E38),5)&lt;&gt;"",INDEX('CoC Ranking Data'!$A$1:$CB$105,ROW($E38),5),"")</f>
        <v>Crossroads Family</v>
      </c>
      <c r="C38" s="289" t="str">
        <f>IF(INDEX('CoC Ranking Data'!$A$1:$CB$105,ROW($E38),7)&lt;&gt;"",INDEX('CoC Ranking Data'!$A$1:$CB$105,ROW($E38),7),"")</f>
        <v>PH</v>
      </c>
      <c r="D38" s="303">
        <f>IF(INDEX('CoC Ranking Data'!$A$1:$CB$105,ROW($E38),15)&lt;&gt;"",INDEX('CoC Ranking Data'!$A$1:$CB$105,ROW($E38),15),"")</f>
        <v>1</v>
      </c>
      <c r="E38" s="8">
        <f t="shared" si="0"/>
        <v>10</v>
      </c>
    </row>
    <row r="39" spans="1:5" s="9" customFormat="1" ht="12.75" x14ac:dyDescent="0.2">
      <c r="A39" s="288" t="str">
        <f>IF(INDEX('CoC Ranking Data'!$A$1:$CB$106,ROW($E39),4)&lt;&gt;"",INDEX('CoC Ranking Data'!$A$1:$CB$106,ROW($E39),4),"")</f>
        <v>Resources for Human Development, Inc.</v>
      </c>
      <c r="B39" s="288" t="str">
        <f>IF(INDEX('CoC Ranking Data'!$A$1:$CB$105,ROW($E39),5)&lt;&gt;"",INDEX('CoC Ranking Data'!$A$1:$CB$105,ROW($E39),5),"")</f>
        <v>Crossroads Housing Bonus</v>
      </c>
      <c r="C39" s="289" t="str">
        <f>IF(INDEX('CoC Ranking Data'!$A$1:$CB$105,ROW($E39),7)&lt;&gt;"",INDEX('CoC Ranking Data'!$A$1:$CB$105,ROW($E39),7),"")</f>
        <v>PH</v>
      </c>
      <c r="D39" s="303">
        <f>IF(INDEX('CoC Ranking Data'!$A$1:$CB$105,ROW($E39),15)&lt;&gt;"",INDEX('CoC Ranking Data'!$A$1:$CB$105,ROW($E39),15),"")</f>
        <v>0.92</v>
      </c>
      <c r="E39" s="8">
        <f t="shared" si="0"/>
        <v>4</v>
      </c>
    </row>
    <row r="40" spans="1:5" s="9" customFormat="1" ht="12.75" x14ac:dyDescent="0.2">
      <c r="A40" s="288" t="str">
        <f>IF(INDEX('CoC Ranking Data'!$A$1:$CB$106,ROW($E40),4)&lt;&gt;"",INDEX('CoC Ranking Data'!$A$1:$CB$106,ROW($E40),4),"")</f>
        <v>Resources for Human Development, Inc.</v>
      </c>
      <c r="B40" s="288" t="str">
        <f>IF(INDEX('CoC Ranking Data'!$A$1:$CB$105,ROW($E40),5)&lt;&gt;"",INDEX('CoC Ranking Data'!$A$1:$CB$105,ROW($E40),5),"")</f>
        <v>Crossroads Individual</v>
      </c>
      <c r="C40" s="289" t="str">
        <f>IF(INDEX('CoC Ranking Data'!$A$1:$CB$105,ROW($E40),7)&lt;&gt;"",INDEX('CoC Ranking Data'!$A$1:$CB$105,ROW($E40),7),"")</f>
        <v>PH</v>
      </c>
      <c r="D40" s="303">
        <f>IF(INDEX('CoC Ranking Data'!$A$1:$CB$105,ROW($E40),15)&lt;&gt;"",INDEX('CoC Ranking Data'!$A$1:$CB$105,ROW($E40),15),"")</f>
        <v>0.93</v>
      </c>
      <c r="E40" s="8">
        <f t="shared" si="0"/>
        <v>4</v>
      </c>
    </row>
    <row r="41" spans="1:5" s="9" customFormat="1" ht="12.75" x14ac:dyDescent="0.2">
      <c r="A41" s="288" t="str">
        <f>IF(INDEX('CoC Ranking Data'!$A$1:$CB$106,ROW($E41),4)&lt;&gt;"",INDEX('CoC Ranking Data'!$A$1:$CB$106,ROW($E41),4),"")</f>
        <v>Resources for Human Development, Inc.</v>
      </c>
      <c r="B41" s="288" t="str">
        <f>IF(INDEX('CoC Ranking Data'!$A$1:$CB$105,ROW($E41),5)&lt;&gt;"",INDEX('CoC Ranking Data'!$A$1:$CB$105,ROW($E41),5),"")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f t="shared" si="0"/>
        <v>4</v>
      </c>
    </row>
    <row r="42" spans="1:5" s="9" customFormat="1" ht="12.75" x14ac:dyDescent="0.2">
      <c r="A42" s="288" t="str">
        <f>IF(INDEX('CoC Ranking Data'!$A$1:$CB$106,ROW($E42),4)&lt;&gt;"",INDEX('CoC Ranking Data'!$A$1:$CB$106,ROW($E42),4),"")</f>
        <v>Resources for Human Development, Inc.</v>
      </c>
      <c r="B42" s="288" t="str">
        <f>IF(INDEX('CoC Ranking Data'!$A$1:$CB$105,ROW($E42),5)&lt;&gt;"",INDEX('CoC Ranking Data'!$A$1:$CB$105,ROW($E42),5),"")</f>
        <v>LV ACT Housing Supports</v>
      </c>
      <c r="C42" s="289" t="str">
        <f>IF(INDEX('CoC Ranking Data'!$A$1:$CB$105,ROW($E42),7)&lt;&gt;"",INDEX('CoC Ranking Data'!$A$1:$CB$105,ROW($E42),7),"")</f>
        <v>PH</v>
      </c>
      <c r="D42" s="303">
        <f>IF(INDEX('CoC Ranking Data'!$A$1:$CB$105,ROW($E42),15)&lt;&gt;"",INDEX('CoC Ranking Data'!$A$1:$CB$105,ROW($E42),15),"")</f>
        <v>0.91</v>
      </c>
      <c r="E42" s="8">
        <f t="shared" si="0"/>
        <v>4</v>
      </c>
    </row>
    <row r="43" spans="1:5" s="9" customFormat="1" ht="12.75" x14ac:dyDescent="0.2">
      <c r="A43" s="288" t="str">
        <f>IF(INDEX('CoC Ranking Data'!$A$1:$CB$106,ROW($E43),4)&lt;&gt;"",INDEX('CoC Ranking Data'!$A$1:$CB$106,ROW($E43),4),"")</f>
        <v>Tableland Services, Inc.</v>
      </c>
      <c r="B43" s="288" t="str">
        <f>IF(INDEX('CoC Ranking Data'!$A$1:$CB$105,ROW($E43),5)&lt;&gt;"",INDEX('CoC Ranking Data'!$A$1:$CB$105,ROW($E43),5),"")</f>
        <v>SHP Transitional Housing Project</v>
      </c>
      <c r="C43" s="289" t="str">
        <f>IF(INDEX('CoC Ranking Data'!$A$1:$CB$105,ROW($E43),7)&lt;&gt;"",INDEX('CoC Ranking Data'!$A$1:$CB$105,ROW($E43),7),"")</f>
        <v>PH-RRH</v>
      </c>
      <c r="D43" s="303">
        <f>IF(INDEX('CoC Ranking Data'!$A$1:$CB$105,ROW($E43),15)&lt;&gt;"",INDEX('CoC Ranking Data'!$A$1:$CB$105,ROW($E43),15),"")</f>
        <v>0.92</v>
      </c>
      <c r="E43" s="8" t="str">
        <f t="shared" si="0"/>
        <v/>
      </c>
    </row>
    <row r="44" spans="1:5" s="9" customFormat="1" ht="12.75" x14ac:dyDescent="0.2">
      <c r="A44" s="288" t="str">
        <f>IF(INDEX('CoC Ranking Data'!$A$1:$CB$106,ROW($E44),4)&lt;&gt;"",INDEX('CoC Ranking Data'!$A$1:$CB$106,ROW($E44),4),"")</f>
        <v>Tableland Services, Inc.</v>
      </c>
      <c r="B44" s="288" t="str">
        <f>IF(INDEX('CoC Ranking Data'!$A$1:$CB$105,ROW($E44),5)&lt;&gt;"",INDEX('CoC Ranking Data'!$A$1:$CB$105,ROW($E44),5),"")</f>
        <v>Tableland PSH Expansion</v>
      </c>
      <c r="C44" s="289" t="str">
        <f>IF(INDEX('CoC Ranking Data'!$A$1:$CB$105,ROW($E44),7)&lt;&gt;"",INDEX('CoC Ranking Data'!$A$1:$CB$105,ROW($E44),7),"")</f>
        <v>PH</v>
      </c>
      <c r="D44" s="303">
        <f>IF(INDEX('CoC Ranking Data'!$A$1:$CB$105,ROW($E44),15)&lt;&gt;"",INDEX('CoC Ranking Data'!$A$1:$CB$105,ROW($E44),15),"")</f>
        <v>1</v>
      </c>
      <c r="E44" s="8">
        <f t="shared" si="0"/>
        <v>10</v>
      </c>
    </row>
    <row r="45" spans="1:5" s="9" customFormat="1" ht="12.75" x14ac:dyDescent="0.2">
      <c r="A45" s="288" t="str">
        <f>IF(INDEX('CoC Ranking Data'!$A$1:$CB$106,ROW($E45),4)&lt;&gt;"",INDEX('CoC Ranking Data'!$A$1:$CB$106,ROW($E45),4),"")</f>
        <v>The Lehigh Conference of Churches</v>
      </c>
      <c r="B45" s="288" t="str">
        <f>IF(INDEX('CoC Ranking Data'!$A$1:$CB$105,ROW($E45),5)&lt;&gt;"",INDEX('CoC Ranking Data'!$A$1:$CB$105,ROW($E45),5),"")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t="str">
        <f t="shared" si="0"/>
        <v/>
      </c>
    </row>
    <row r="46" spans="1:5" s="9" customFormat="1" ht="12.75" x14ac:dyDescent="0.2">
      <c r="A46" s="288" t="str">
        <f>IF(INDEX('CoC Ranking Data'!$A$1:$CB$106,ROW($E46),4)&lt;&gt;"",INDEX('CoC Ranking Data'!$A$1:$CB$106,ROW($E46),4),"")</f>
        <v>The Lehigh Conference of Churches</v>
      </c>
      <c r="B46" s="288" t="str">
        <f>IF(INDEX('CoC Ranking Data'!$A$1:$CB$105,ROW($E46),5)&lt;&gt;"",INDEX('CoC Ranking Data'!$A$1:$CB$105,ROW($E46),5),"")</f>
        <v>Pathways Housing</v>
      </c>
      <c r="C46" s="289" t="str">
        <f>IF(INDEX('CoC Ranking Data'!$A$1:$CB$105,ROW($E46),7)&lt;&gt;"",INDEX('CoC Ranking Data'!$A$1:$CB$105,ROW($E46),7),"")</f>
        <v>PH</v>
      </c>
      <c r="D46" s="303">
        <f>IF(INDEX('CoC Ranking Data'!$A$1:$CB$105,ROW($E46),15)&lt;&gt;"",INDEX('CoC Ranking Data'!$A$1:$CB$105,ROW($E46),15),"")</f>
        <v>0.97</v>
      </c>
      <c r="E46" s="8">
        <f t="shared" si="0"/>
        <v>7</v>
      </c>
    </row>
    <row r="47" spans="1:5" s="9" customFormat="1" ht="12.75" x14ac:dyDescent="0.2">
      <c r="A47" s="288" t="str">
        <f>IF(INDEX('CoC Ranking Data'!$A$1:$CB$106,ROW($E47),4)&lt;&gt;"",INDEX('CoC Ranking Data'!$A$1:$CB$106,ROW($E47),4),"")</f>
        <v>The Lehigh Conference of Churches</v>
      </c>
      <c r="B47" s="288" t="str">
        <f>IF(INDEX('CoC Ranking Data'!$A$1:$CB$105,ROW($E47),5)&lt;&gt;"",INDEX('CoC Ranking Data'!$A$1:$CB$105,ROW($E47),5),"")</f>
        <v>Pathways Housing 2</v>
      </c>
      <c r="C47" s="289" t="str">
        <f>IF(INDEX('CoC Ranking Data'!$A$1:$CB$105,ROW($E47),7)&lt;&gt;"",INDEX('CoC Ranking Data'!$A$1:$CB$105,ROW($E47),7),"")</f>
        <v>PH</v>
      </c>
      <c r="D47" s="303">
        <f>IF(INDEX('CoC Ranking Data'!$A$1:$CB$105,ROW($E47),15)&lt;&gt;"",INDEX('CoC Ranking Data'!$A$1:$CB$105,ROW($E47),15),"")</f>
        <v>1</v>
      </c>
      <c r="E47" s="8">
        <f t="shared" si="0"/>
        <v>10</v>
      </c>
    </row>
    <row r="48" spans="1:5" s="9" customFormat="1" ht="12.75" x14ac:dyDescent="0.2">
      <c r="A48" s="288" t="str">
        <f>IF(INDEX('CoC Ranking Data'!$A$1:$CB$106,ROW($E48),4)&lt;&gt;"",INDEX('CoC Ranking Data'!$A$1:$CB$106,ROW($E48),4),"")</f>
        <v>The Lehigh Conference of Churches</v>
      </c>
      <c r="B48" s="288" t="str">
        <f>IF(INDEX('CoC Ranking Data'!$A$1:$CB$105,ROW($E48),5)&lt;&gt;"",INDEX('CoC Ranking Data'!$A$1:$CB$105,ROW($E48),5),"")</f>
        <v>Pathways TBRA for Families, Youth and Veterans</v>
      </c>
      <c r="C48" s="289" t="str">
        <f>IF(INDEX('CoC Ranking Data'!$A$1:$CB$105,ROW($E48),7)&lt;&gt;"",INDEX('CoC Ranking Data'!$A$1:$CB$105,ROW($E48),7),"")</f>
        <v>PH</v>
      </c>
      <c r="D48" s="303">
        <f>IF(INDEX('CoC Ranking Data'!$A$1:$CB$105,ROW($E48),15)&lt;&gt;"",INDEX('CoC Ranking Data'!$A$1:$CB$105,ROW($E48),15),"")</f>
        <v>1</v>
      </c>
      <c r="E48" s="8">
        <f t="shared" si="0"/>
        <v>10</v>
      </c>
    </row>
    <row r="49" spans="1:5" s="9" customFormat="1" ht="12.75" x14ac:dyDescent="0.2">
      <c r="A49" s="288" t="str">
        <f>IF(INDEX('CoC Ranking Data'!$A$1:$CB$106,ROW($E49),4)&lt;&gt;"",INDEX('CoC Ranking Data'!$A$1:$CB$106,ROW($E49),4),"")</f>
        <v>The Lehigh Conference of Churches</v>
      </c>
      <c r="B49" s="288" t="str">
        <f>IF(INDEX('CoC Ranking Data'!$A$1:$CB$105,ROW($E49),5)&lt;&gt;"",INDEX('CoC Ranking Data'!$A$1:$CB$105,ROW($E49),5),"")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f t="shared" si="0"/>
        <v>7</v>
      </c>
    </row>
    <row r="50" spans="1:5" s="9" customFormat="1" ht="12.75" x14ac:dyDescent="0.2">
      <c r="A50" s="288" t="str">
        <f>IF(INDEX('CoC Ranking Data'!$A$1:$CB$106,ROW($E50),4)&lt;&gt;"",INDEX('CoC Ranking Data'!$A$1:$CB$106,ROW($E50),4),"")</f>
        <v>The Salvation Army, a New York Corporation</v>
      </c>
      <c r="B50" s="288" t="str">
        <f>IF(INDEX('CoC Ranking Data'!$A$1:$CB$105,ROW($E50),5)&lt;&gt;"",INDEX('CoC Ranking Data'!$A$1:$CB$105,ROW($E50),5),"")</f>
        <v>Allentown Hospitality House Permanent Housing Program</v>
      </c>
      <c r="C50" s="289" t="str">
        <f>IF(INDEX('CoC Ranking Data'!$A$1:$CB$105,ROW($E50),7)&lt;&gt;"",INDEX('CoC Ranking Data'!$A$1:$CB$105,ROW($E50),7),"")</f>
        <v>PH</v>
      </c>
      <c r="D50" s="303">
        <f>IF(INDEX('CoC Ranking Data'!$A$1:$CB$105,ROW($E50),15)&lt;&gt;"",INDEX('CoC Ranking Data'!$A$1:$CB$105,ROW($E50),15),"")</f>
        <v>1</v>
      </c>
      <c r="E50" s="8">
        <f t="shared" si="0"/>
        <v>10</v>
      </c>
    </row>
    <row r="51" spans="1:5" s="9" customFormat="1" ht="12.75" x14ac:dyDescent="0.2">
      <c r="A51" s="288" t="str">
        <f>IF(INDEX('CoC Ranking Data'!$A$1:$CB$106,ROW($E51),4)&lt;&gt;"",INDEX('CoC Ranking Data'!$A$1:$CB$106,ROW($E51),4),"")</f>
        <v>The Salvation Army, a New York Corporation</v>
      </c>
      <c r="B51" s="288" t="str">
        <f>IF(INDEX('CoC Ranking Data'!$A$1:$CB$105,ROW($E51),5)&lt;&gt;"",INDEX('CoC Ranking Data'!$A$1:$CB$105,ROW($E51),5),"")</f>
        <v>Salvation Army Carlisle PH Project</v>
      </c>
      <c r="C51" s="289" t="str">
        <f>IF(INDEX('CoC Ranking Data'!$A$1:$CB$105,ROW($E51),7)&lt;&gt;"",INDEX('CoC Ranking Data'!$A$1:$CB$105,ROW($E51),7),"")</f>
        <v>PH</v>
      </c>
      <c r="D51" s="303">
        <f>IF(INDEX('CoC Ranking Data'!$A$1:$CB$105,ROW($E51),15)&lt;&gt;"",INDEX('CoC Ranking Data'!$A$1:$CB$105,ROW($E51),15),"")</f>
        <v>0.83</v>
      </c>
      <c r="E51" s="8">
        <f t="shared" si="0"/>
        <v>2</v>
      </c>
    </row>
    <row r="52" spans="1:5" s="9" customFormat="1" ht="12.75" x14ac:dyDescent="0.2">
      <c r="A52" s="288" t="str">
        <f>IF(INDEX('CoC Ranking Data'!$A$1:$CB$106,ROW($E52),4)&lt;&gt;"",INDEX('CoC Ranking Data'!$A$1:$CB$106,ROW($E52),4),"")</f>
        <v>Valley Housing Development Corporation</v>
      </c>
      <c r="B52" s="288" t="str">
        <f>IF(INDEX('CoC Ranking Data'!$A$1:$CB$105,ROW($E52),5)&lt;&gt;"",INDEX('CoC Ranking Data'!$A$1:$CB$105,ROW($E52),5),"")</f>
        <v>VHDC SHP #2 &amp; #3 Consolidation 2018</v>
      </c>
      <c r="C52" s="289" t="str">
        <f>IF(INDEX('CoC Ranking Data'!$A$1:$CB$105,ROW($E52),7)&lt;&gt;"",INDEX('CoC Ranking Data'!$A$1:$CB$105,ROW($E52),7),"")</f>
        <v>PH</v>
      </c>
      <c r="D52" s="303">
        <f>IF(INDEX('CoC Ranking Data'!$A$1:$CB$105,ROW($E52),15)&lt;&gt;"",INDEX('CoC Ranking Data'!$A$1:$CB$105,ROW($E52),15),"")</f>
        <v>1</v>
      </c>
      <c r="E52" s="8">
        <f t="shared" si="0"/>
        <v>10</v>
      </c>
    </row>
    <row r="53" spans="1:5" s="9" customFormat="1" ht="12.75" x14ac:dyDescent="0.2">
      <c r="A53" s="288" t="str">
        <f>IF(INDEX('CoC Ranking Data'!$A$1:$CB$106,ROW($E53),4)&lt;&gt;"",INDEX('CoC Ranking Data'!$A$1:$CB$106,ROW($E53),4),"")</f>
        <v>Valley Youth House Committee, Inc.</v>
      </c>
      <c r="B53" s="288" t="str">
        <f>IF(INDEX('CoC Ranking Data'!$A$1:$CB$105,ROW($E53),5)&lt;&gt;"",INDEX('CoC Ranking Data'!$A$1:$CB$105,ROW($E53),5),"")</f>
        <v>Lehigh Valley RRH for Families</v>
      </c>
      <c r="C53" s="289" t="str">
        <f>IF(INDEX('CoC Ranking Data'!$A$1:$CB$105,ROW($E53),7)&lt;&gt;"",INDEX('CoC Ranking Data'!$A$1:$CB$105,ROW($E53),7),"")</f>
        <v>PH-RRH</v>
      </c>
      <c r="D53" s="303">
        <f>IF(INDEX('CoC Ranking Data'!$A$1:$CB$105,ROW($E53),15)&lt;&gt;"",INDEX('CoC Ranking Data'!$A$1:$CB$105,ROW($E53),15),"")</f>
        <v>0.8</v>
      </c>
      <c r="E53" s="8" t="str">
        <f t="shared" si="0"/>
        <v/>
      </c>
    </row>
    <row r="54" spans="1:5" s="9" customFormat="1" ht="12.75" x14ac:dyDescent="0.2">
      <c r="A54" s="288" t="str">
        <f>IF(INDEX('CoC Ranking Data'!$A$1:$CB$106,ROW($E54),4)&lt;&gt;"",INDEX('CoC Ranking Data'!$A$1:$CB$106,ROW($E54),4),"")</f>
        <v/>
      </c>
      <c r="B54" s="288" t="str">
        <f>IF(INDEX('CoC Ranking Data'!$A$1:$CB$105,ROW($E54),5)&lt;&gt;"",INDEX('CoC Ranking Data'!$A$1:$CB$105,ROW($E54),5),"")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Data'!$A$1:$CB$105,ROW($E55),5)&lt;&gt;"",INDEX('CoC Ranking Data'!$A$1:$CB$105,ROW($E55),5),"")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Data'!$A$1:$CB$105,ROW($E56),5)&lt;&gt;"",INDEX('CoC Ranking Data'!$A$1:$CB$105,ROW($E56),5),"")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Data'!$A$1:$CB$105,ROW($E57),5)&lt;&gt;"",INDEX('CoC Ranking Data'!$A$1:$CB$105,ROW($E57),5),"")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Data'!$A$1:$CB$105,ROW($E58),5)&lt;&gt;"",INDEX('CoC Ranking Data'!$A$1:$CB$105,ROW($E58),5),"")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Data'!$A$1:$CB$105,ROW($E59),5)&lt;&gt;"",INDEX('CoC Ranking Data'!$A$1:$CB$105,ROW($E59),5),"")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Data'!$A$1:$CB$105,ROW($E60),5)&lt;&gt;"",INDEX('CoC Ranking Data'!$A$1:$CB$105,ROW($E60),5),"")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Data'!$A$1:$CB$105,ROW($E61),5)&lt;&gt;"",INDEX('CoC Ranking Data'!$A$1:$CB$105,ROW($E61),5),"")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Data'!$A$1:$CB$105,ROW($E62),5)&lt;&gt;"",INDEX('CoC Ranking Data'!$A$1:$CB$105,ROW($E62),5),"")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Data'!$A$1:$CB$105,ROW($E63),5)&lt;&gt;"",INDEX('CoC Ranking Data'!$A$1:$CB$105,ROW($E63),5),"")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Data'!$A$1:$CB$105,ROW($E64),5)&lt;&gt;"",INDEX('CoC Ranking Data'!$A$1:$CB$105,ROW($E64),5),"")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Data'!$A$1:$CB$105,ROW($E65),5)&lt;&gt;"",INDEX('CoC Ranking Data'!$A$1:$CB$105,ROW($E65),5),"")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Data'!$A$1:$CB$105,ROW($E66),5)&lt;&gt;"",INDEX('CoC Ranking Data'!$A$1:$CB$105,ROW($E66),5),"")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Data'!$A$1:$CB$105,ROW($E67),5)&lt;&gt;"",INDEX('CoC Ranking Data'!$A$1:$CB$105,ROW($E67),5),"")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Data'!$A$1:$CB$105,ROW($E68),5)&lt;&gt;"",INDEX('CoC Ranking Data'!$A$1:$CB$105,ROW($E68),5),"")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Data'!$A$1:$CB$105,ROW($E69),5)&lt;&gt;"",INDEX('CoC Ranking Data'!$A$1:$CB$105,ROW($E69),5),"")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Data'!$A$1:$CB$105,ROW($E70),5)&lt;&gt;"",INDEX('CoC Ranking Data'!$A$1:$CB$105,ROW($E70),5),"")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Data'!$A$1:$CB$105,ROW($E71),5)&lt;&gt;"",INDEX('CoC Ranking Data'!$A$1:$CB$105,ROW($E71),5),"")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Data'!$A$1:$CB$105,ROW($E72),5)&lt;&gt;"",INDEX('CoC Ranking Data'!$A$1:$CB$105,ROW($E72),5),"")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Data'!$A$1:$CB$105,ROW($E73),5)&lt;&gt;"",INDEX('CoC Ranking Data'!$A$1:$CB$105,ROW($E73),5),"")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Data'!$A$1:$CB$105,ROW($E74),5)&lt;&gt;"",INDEX('CoC Ranking Data'!$A$1:$CB$105,ROW($E74),5),"")</f>
        <v/>
      </c>
      <c r="C74" s="289" t="str">
        <f>IF(INDEX('CoC Ranking Data'!$A$1:$CB$105,ROW($E74),7)&lt;&gt;"",INDEX('CoC Ranking Data'!$A$1:$CB$105,ROW($E74),7),"")</f>
        <v/>
      </c>
      <c r="D74" s="303" t="str">
        <f>IF(INDEX('CoC Ranking Data'!$A$1:$CB$105,ROW($E74),15)&lt;&gt;"",INDEX('CoC Ranking Data'!$A$1:$CB$105,ROW($E74),15),"")</f>
        <v/>
      </c>
      <c r="E74" s="8" t="str">
        <f t="shared" ref="E74:E101" si="1">IF(AND(A74&lt;&gt;"",D74&lt;&gt;""),IF(C74="PH",IF(D74&gt;=1,10,IF(AND(D74 &lt; 1, D74 &gt;= 0.95),7,IF(AND(D74 &lt; 0.95, D74 &gt;= 0.85),4, IF(AND(D74 &lt; 0.85, D74 &gt;= 0.8),2,0)))),""),"")</f>
        <v/>
      </c>
    </row>
    <row r="75" spans="1:5" x14ac:dyDescent="0.25">
      <c r="A75" s="288" t="str">
        <f>IF(INDEX('CoC Ranking Data'!$A$1:$CB$106,ROW($E75),4)&lt;&gt;"",INDEX('CoC Ranking Data'!$A$1:$CB$106,ROW($E75),4),"")</f>
        <v/>
      </c>
      <c r="B75" s="288" t="str">
        <f>IF(INDEX('CoC Ranking Data'!$A$1:$CB$105,ROW($E75),5)&lt;&gt;"",INDEX('CoC Ranking Data'!$A$1:$CB$105,ROW($E75),5),"")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Data'!$A$1:$CB$105,ROW($E76),5)&lt;&gt;"",INDEX('CoC Ranking Data'!$A$1:$CB$105,ROW($E76),5),"")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Data'!$A$1:$CB$105,ROW($E77),5)&lt;&gt;"",INDEX('CoC Ranking Data'!$A$1:$CB$105,ROW($E77),5),"")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Data'!$A$1:$CB$105,ROW($E78),5)&lt;&gt;"",INDEX('CoC Ranking Data'!$A$1:$CB$105,ROW($E78),5),"")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Data'!$A$1:$CB$105,ROW($E79),5)&lt;&gt;"",INDEX('CoC Ranking Data'!$A$1:$CB$105,ROW($E79),5),"")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Data'!$A$1:$CB$105,ROW($E80),5)&lt;&gt;"",INDEX('CoC Ranking Data'!$A$1:$CB$105,ROW($E80),5),"")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Data'!$A$1:$CB$105,ROW($E81),5)&lt;&gt;"",INDEX('CoC Ranking Data'!$A$1:$CB$105,ROW($E81),5),"")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Data'!$A$1:$CB$105,ROW($E82),5)&lt;&gt;"",INDEX('CoC Ranking Data'!$A$1:$CB$105,ROW($E82),5),"")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Data'!$A$1:$CB$105,ROW($E83),5)&lt;&gt;"",INDEX('CoC Ranking Data'!$A$1:$CB$105,ROW($E83),5),"")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Data'!$A$1:$CB$105,ROW($E84),5)&lt;&gt;"",INDEX('CoC Ranking Data'!$A$1:$CB$105,ROW($E84),5),"")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Data'!$A$1:$CB$105,ROW($E85),5)&lt;&gt;"",INDEX('CoC Ranking Data'!$A$1:$CB$105,ROW($E85),5),"")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Data'!$A$1:$CB$105,ROW($E86),5)&lt;&gt;"",INDEX('CoC Ranking Data'!$A$1:$CB$105,ROW($E86),5),"")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Data'!$A$1:$CB$105,ROW($E87),5)&lt;&gt;"",INDEX('CoC Ranking Data'!$A$1:$CB$105,ROW($E87),5),"")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Data'!$A$1:$CB$105,ROW($E88),5)&lt;&gt;"",INDEX('CoC Ranking Data'!$A$1:$CB$105,ROW($E88),5),"")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Data'!$A$1:$CB$105,ROW($E89),5)&lt;&gt;"",INDEX('CoC Ranking Data'!$A$1:$CB$105,ROW($E89),5),"")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Data'!$A$1:$CB$105,ROW($E90),5)&lt;&gt;"",INDEX('CoC Ranking Data'!$A$1:$CB$105,ROW($E90),5),"")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Data'!$A$1:$CB$105,ROW($E91),5)&lt;&gt;"",INDEX('CoC Ranking Data'!$A$1:$CB$105,ROW($E91),5),"")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Data'!$A$1:$CB$105,ROW($E92),5)&lt;&gt;"",INDEX('CoC Ranking Data'!$A$1:$CB$105,ROW($E92),5),"")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Data'!$A$1:$CB$105,ROW($E93),5)&lt;&gt;"",INDEX('CoC Ranking Data'!$A$1:$CB$105,ROW($E93),5),"")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Data'!$A$1:$CB$105,ROW($E94),5)&lt;&gt;"",INDEX('CoC Ranking Data'!$A$1:$CB$105,ROW($E94),5),"")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Data'!$A$1:$CB$105,ROW($E95),5)&lt;&gt;"",INDEX('CoC Ranking Data'!$A$1:$CB$105,ROW($E95),5),"")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Data'!$A$1:$CB$105,ROW($E96),5)&lt;&gt;"",INDEX('CoC Ranking Data'!$A$1:$CB$105,ROW($E96),5),"")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Data'!$A$1:$CB$105,ROW($E97),5)&lt;&gt;"",INDEX('CoC Ranking Data'!$A$1:$CB$105,ROW($E97),5),"")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Data'!$A$1:$CB$105,ROW($E98),5)&lt;&gt;"",INDEX('CoC Ranking Data'!$A$1:$CB$105,ROW($E98),5),"")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Data'!$A$1:$CB$105,ROW($E99),5)&lt;&gt;"",INDEX('CoC Ranking Data'!$A$1:$CB$105,ROW($E99),5),"")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Data'!$A$1:$CB$105,ROW($E100),5)&lt;&gt;"",INDEX('CoC Ranking Data'!$A$1:$CB$105,ROW($E100),5),"")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Data'!$A$1:$CB$105,ROW($E101),5)&lt;&gt;"",INDEX('CoC Ranking Data'!$A$1:$CB$105,ROW($E101),5),"")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UFHdATyKuOzHLcRxNPnIDzRwL0ueGQVpzMxmv5Wej6mwAgl3yXVPuMW88V90wp63GKTw/NuYMsBA9V//paAYQg==" saltValue="tDDYQS2Onn2RYhHRLILj/Q==" spinCount="100000" sheet="1" selectLockedCells="1"/>
  <autoFilter ref="A8:E8" xr:uid="{00000000-0009-0000-0000-00000A000000}">
    <filterColumn colId="0" showButton="0"/>
    <filterColumn colId="1" showButton="0"/>
    <filterColumn colId="2" showButton="0"/>
  </autoFilter>
  <hyperlinks>
    <hyperlink ref="E1" location="'Scoring Chart'!A1" display="Return to Scoring Chart"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4.42578125" style="1" customWidth="1"/>
    <col min="5" max="5" width="13.85546875" customWidth="1"/>
  </cols>
  <sheetData>
    <row r="1" spans="1:5" ht="31.5" customHeight="1" x14ac:dyDescent="0.25">
      <c r="A1" s="338"/>
      <c r="B1" s="375" t="s">
        <v>409</v>
      </c>
      <c r="C1" s="343"/>
      <c r="E1" s="445" t="s">
        <v>581</v>
      </c>
    </row>
    <row r="2" spans="1:5" ht="15.75" customHeight="1" x14ac:dyDescent="0.25">
      <c r="A2" s="338"/>
      <c r="B2" s="427" t="s">
        <v>405</v>
      </c>
      <c r="C2" s="247"/>
      <c r="D2" s="376"/>
    </row>
    <row r="3" spans="1:5" ht="15.75" customHeight="1" x14ac:dyDescent="0.25">
      <c r="A3" s="338"/>
      <c r="B3" s="427" t="s">
        <v>406</v>
      </c>
      <c r="C3" s="247"/>
      <c r="D3" s="376"/>
    </row>
    <row r="4" spans="1:5" ht="15.75" customHeight="1" x14ac:dyDescent="0.25">
      <c r="A4" s="338"/>
      <c r="B4" s="427" t="s">
        <v>407</v>
      </c>
      <c r="C4" s="247"/>
      <c r="D4" s="376"/>
    </row>
    <row r="5" spans="1:5" ht="15.75" customHeight="1" x14ac:dyDescent="0.25">
      <c r="A5" s="338"/>
      <c r="B5" s="427" t="s">
        <v>408</v>
      </c>
      <c r="C5" s="247"/>
    </row>
    <row r="6" spans="1:5" ht="15.75" thickBot="1" x14ac:dyDescent="0.3"/>
    <row r="7" spans="1:5" s="12" customFormat="1" ht="15.75" thickBot="1" x14ac:dyDescent="0.3">
      <c r="A7" s="334" t="s">
        <v>2</v>
      </c>
      <c r="B7" s="334" t="s">
        <v>3</v>
      </c>
      <c r="C7" s="291" t="s">
        <v>4</v>
      </c>
      <c r="D7" s="291" t="s">
        <v>0</v>
      </c>
      <c r="E7" s="11" t="s">
        <v>1</v>
      </c>
    </row>
    <row r="8" spans="1:5"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303">
        <f>IF(INDEX('CoC Ranking Data'!$A$1:$CB$106,ROW($E9),33)&lt;&gt;"",INDEX('CoC Ranking Data'!$A$1:$CB$106,ROW($E9),33),"")</f>
        <v>0.04</v>
      </c>
      <c r="E8" s="8">
        <f>IF(A8&lt;&gt;"",IF(OR(C8="PH",C8="PH-RRH",C8="TH"),IF(D8&lt;=0.024,3,IF(AND(D8&gt;0.025,D8&lt;=0.1),1,0)),IF(OR(C8="SSO",C8="SO"),IF(D8=0,3,IF(AND(D8&gt;0,D8&lt;=0.1),1,0)))),"")</f>
        <v>1</v>
      </c>
    </row>
    <row r="9" spans="1:5"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303">
        <f>IF(INDEX('CoC Ranking Data'!$A$1:$CB$106,ROW($E10),33)&lt;&gt;"",INDEX('CoC Ranking Data'!$A$1:$CB$106,ROW($E10),33),"")</f>
        <v>0</v>
      </c>
      <c r="E9" s="8">
        <f t="shared" ref="E9:E72" si="0">IF(A9&lt;&gt;"",IF(OR(C9="PH",C9="PH-RRH",C9="TH"),IF(D9&lt;=0.024,3,IF(AND(D9&gt;0.025,D9&lt;=0.1),1,0)),IF(OR(C9="SSO",C9="SO"),IF(D9=0,3,IF(AND(D9&gt;0,D9&lt;=0.1),1,0)))),"")</f>
        <v>3</v>
      </c>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303">
        <f>IF(INDEX('CoC Ranking Data'!$A$1:$CB$106,ROW($E11),33)&lt;&gt;"",INDEX('CoC Ranking Data'!$A$1:$CB$106,ROW($E11),33),"")</f>
        <v>0</v>
      </c>
      <c r="E10" s="8">
        <f t="shared" si="0"/>
        <v>3</v>
      </c>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303">
        <f>IF(INDEX('CoC Ranking Data'!$A$1:$CB$106,ROW($E12),33)&lt;&gt;"",INDEX('CoC Ranking Data'!$A$1:$CB$106,ROW($E12),33),"")</f>
        <v>0</v>
      </c>
      <c r="E11" s="8">
        <f t="shared" si="0"/>
        <v>3</v>
      </c>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303">
        <f>IF(INDEX('CoC Ranking Data'!$A$1:$CB$106,ROW($E13),33)&lt;&gt;"",INDEX('CoC Ranking Data'!$A$1:$CB$106,ROW($E13),33),"")</f>
        <v>0</v>
      </c>
      <c r="E12" s="8">
        <f t="shared" si="0"/>
        <v>3</v>
      </c>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303">
        <f>IF(INDEX('CoC Ranking Data'!$A$1:$CB$106,ROW($E14),33)&lt;&gt;"",INDEX('CoC Ranking Data'!$A$1:$CB$106,ROW($E14),33),"")</f>
        <v>0</v>
      </c>
      <c r="E13" s="8">
        <f t="shared" si="0"/>
        <v>3</v>
      </c>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303">
        <f>IF(INDEX('CoC Ranking Data'!$A$1:$CB$106,ROW($E15),33)&lt;&gt;"",INDEX('CoC Ranking Data'!$A$1:$CB$106,ROW($E15),33),"")</f>
        <v>0</v>
      </c>
      <c r="E14" s="8">
        <f t="shared" si="0"/>
        <v>3</v>
      </c>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303">
        <f>IF(INDEX('CoC Ranking Data'!$A$1:$CB$106,ROW($E16),33)&lt;&gt;"",INDEX('CoC Ranking Data'!$A$1:$CB$106,ROW($E16),33),"")</f>
        <v>0</v>
      </c>
      <c r="E15" s="8">
        <f t="shared" si="0"/>
        <v>3</v>
      </c>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303">
        <f>IF(INDEX('CoC Ranking Data'!$A$1:$CB$106,ROW($E17),33)&lt;&gt;"",INDEX('CoC Ranking Data'!$A$1:$CB$106,ROW($E17),33),"")</f>
        <v>0</v>
      </c>
      <c r="E16" s="8">
        <f t="shared" si="0"/>
        <v>3</v>
      </c>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303">
        <f>IF(INDEX('CoC Ranking Data'!$A$1:$CB$106,ROW($E18),33)&lt;&gt;"",INDEX('CoC Ranking Data'!$A$1:$CB$106,ROW($E18),33),"")</f>
        <v>0</v>
      </c>
      <c r="E17" s="8">
        <f t="shared" si="0"/>
        <v>3</v>
      </c>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303">
        <f>IF(INDEX('CoC Ranking Data'!$A$1:$CB$106,ROW($E19),33)&lt;&gt;"",INDEX('CoC Ranking Data'!$A$1:$CB$106,ROW($E19),33),"")</f>
        <v>0</v>
      </c>
      <c r="E18" s="8">
        <f t="shared" si="0"/>
        <v>3</v>
      </c>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303">
        <f>IF(INDEX('CoC Ranking Data'!$A$1:$CB$106,ROW($E20),33)&lt;&gt;"",INDEX('CoC Ranking Data'!$A$1:$CB$106,ROW($E20),33),"")</f>
        <v>0</v>
      </c>
      <c r="E19" s="8">
        <f t="shared" si="0"/>
        <v>3</v>
      </c>
    </row>
    <row r="20" spans="1:5"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303">
        <f>IF(INDEX('CoC Ranking Data'!$A$1:$CB$106,ROW($E21),33)&lt;&gt;"",INDEX('CoC Ranking Data'!$A$1:$CB$106,ROW($E21),33),"")</f>
        <v>0</v>
      </c>
      <c r="E20" s="8">
        <f t="shared" si="0"/>
        <v>3</v>
      </c>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303">
        <f>IF(INDEX('CoC Ranking Data'!$A$1:$CB$106,ROW($E22),33)&lt;&gt;"",INDEX('CoC Ranking Data'!$A$1:$CB$106,ROW($E22),33),"")</f>
        <v>0</v>
      </c>
      <c r="E21" s="8">
        <f t="shared" si="0"/>
        <v>3</v>
      </c>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303">
        <f>IF(INDEX('CoC Ranking Data'!$A$1:$CB$106,ROW($E23),33)&lt;&gt;"",INDEX('CoC Ranking Data'!$A$1:$CB$106,ROW($E23),33),"")</f>
        <v>0</v>
      </c>
      <c r="E22" s="8">
        <f t="shared" si="0"/>
        <v>3</v>
      </c>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303">
        <f>IF(INDEX('CoC Ranking Data'!$A$1:$CB$106,ROW($E24),33)&lt;&gt;"",INDEX('CoC Ranking Data'!$A$1:$CB$106,ROW($E24),33),"")</f>
        <v>0</v>
      </c>
      <c r="E23" s="8">
        <f t="shared" si="0"/>
        <v>3</v>
      </c>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303">
        <f>IF(INDEX('CoC Ranking Data'!$A$1:$CB$106,ROW($E25),33)&lt;&gt;"",INDEX('CoC Ranking Data'!$A$1:$CB$106,ROW($E25),33),"")</f>
        <v>0</v>
      </c>
      <c r="E24" s="8">
        <f t="shared" si="0"/>
        <v>3</v>
      </c>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303">
        <f>IF(INDEX('CoC Ranking Data'!$A$1:$CB$106,ROW($E26),33)&lt;&gt;"",INDEX('CoC Ranking Data'!$A$1:$CB$106,ROW($E26),33),"")</f>
        <v>0</v>
      </c>
      <c r="E25" s="8">
        <f t="shared" si="0"/>
        <v>3</v>
      </c>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303">
        <f>IF(INDEX('CoC Ranking Data'!$A$1:$CB$106,ROW($E27),33)&lt;&gt;"",INDEX('CoC Ranking Data'!$A$1:$CB$106,ROW($E27),33),"")</f>
        <v>0</v>
      </c>
      <c r="E26" s="8">
        <f t="shared" si="0"/>
        <v>3</v>
      </c>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303">
        <f>IF(INDEX('CoC Ranking Data'!$A$1:$CB$106,ROW($E28),33)&lt;&gt;"",INDEX('CoC Ranking Data'!$A$1:$CB$106,ROW($E28),33),"")</f>
        <v>0</v>
      </c>
      <c r="E27" s="8">
        <f t="shared" si="0"/>
        <v>3</v>
      </c>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303">
        <f>IF(INDEX('CoC Ranking Data'!$A$1:$CB$106,ROW($E29),33)&lt;&gt;"",INDEX('CoC Ranking Data'!$A$1:$CB$106,ROW($E29),33),"")</f>
        <v>0</v>
      </c>
      <c r="E28" s="8">
        <f t="shared" si="0"/>
        <v>3</v>
      </c>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303">
        <f>IF(INDEX('CoC Ranking Data'!$A$1:$CB$106,ROW($E30),33)&lt;&gt;"",INDEX('CoC Ranking Data'!$A$1:$CB$106,ROW($E30),33),"")</f>
        <v>0</v>
      </c>
      <c r="E29" s="8">
        <f t="shared" si="0"/>
        <v>3</v>
      </c>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303">
        <f>IF(INDEX('CoC Ranking Data'!$A$1:$CB$106,ROW($E31),33)&lt;&gt;"",INDEX('CoC Ranking Data'!$A$1:$CB$106,ROW($E31),33),"")</f>
        <v>0</v>
      </c>
      <c r="E30" s="8">
        <f t="shared" si="0"/>
        <v>3</v>
      </c>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303">
        <f>IF(INDEX('CoC Ranking Data'!$A$1:$CB$106,ROW($E32),33)&lt;&gt;"",INDEX('CoC Ranking Data'!$A$1:$CB$106,ROW($E32),33),"")</f>
        <v>0</v>
      </c>
      <c r="E31" s="8">
        <f t="shared" si="0"/>
        <v>3</v>
      </c>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303" t="str">
        <f>IF(INDEX('CoC Ranking Data'!$A$1:$CB$106,ROW($E33),33)&lt;&gt;"",INDEX('CoC Ranking Data'!$A$1:$CB$106,ROW($E33),33),"")</f>
        <v/>
      </c>
      <c r="E32" s="8">
        <f t="shared" si="0"/>
        <v>0</v>
      </c>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303">
        <f>IF(INDEX('CoC Ranking Data'!$A$1:$CB$106,ROW($E34),33)&lt;&gt;"",INDEX('CoC Ranking Data'!$A$1:$CB$106,ROW($E34),33),"")</f>
        <v>0</v>
      </c>
      <c r="E33" s="8">
        <f t="shared" si="0"/>
        <v>3</v>
      </c>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303">
        <f>IF(INDEX('CoC Ranking Data'!$A$1:$CB$106,ROW($E35),33)&lt;&gt;"",INDEX('CoC Ranking Data'!$A$1:$CB$106,ROW($E35),33),"")</f>
        <v>0</v>
      </c>
      <c r="E34" s="8">
        <f t="shared" si="0"/>
        <v>3</v>
      </c>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303">
        <f>IF(INDEX('CoC Ranking Data'!$A$1:$CB$106,ROW($E36),33)&lt;&gt;"",INDEX('CoC Ranking Data'!$A$1:$CB$106,ROW($E36),33),"")</f>
        <v>0</v>
      </c>
      <c r="E35" s="8">
        <f t="shared" si="0"/>
        <v>3</v>
      </c>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303">
        <f>IF(INDEX('CoC Ranking Data'!$A$1:$CB$106,ROW($E37),33)&lt;&gt;"",INDEX('CoC Ranking Data'!$A$1:$CB$106,ROW($E37),33),"")</f>
        <v>0</v>
      </c>
      <c r="E36" s="8">
        <f t="shared" si="0"/>
        <v>3</v>
      </c>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303">
        <f>IF(INDEX('CoC Ranking Data'!$A$1:$CB$106,ROW($E38),33)&lt;&gt;"",INDEX('CoC Ranking Data'!$A$1:$CB$106,ROW($E38),33),"")</f>
        <v>0</v>
      </c>
      <c r="E37" s="8">
        <f t="shared" si="0"/>
        <v>3</v>
      </c>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303">
        <f>IF(INDEX('CoC Ranking Data'!$A$1:$CB$106,ROW($E39),33)&lt;&gt;"",INDEX('CoC Ranking Data'!$A$1:$CB$106,ROW($E39),33),"")</f>
        <v>0.2</v>
      </c>
      <c r="E38" s="8">
        <f t="shared" si="0"/>
        <v>0</v>
      </c>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303">
        <f>IF(INDEX('CoC Ranking Data'!$A$1:$CB$106,ROW($E40),33)&lt;&gt;"",INDEX('CoC Ranking Data'!$A$1:$CB$106,ROW($E40),33),"")</f>
        <v>0</v>
      </c>
      <c r="E39" s="8">
        <f t="shared" si="0"/>
        <v>3</v>
      </c>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303">
        <f>IF(INDEX('CoC Ranking Data'!$A$1:$CB$106,ROW($E41),33)&lt;&gt;"",INDEX('CoC Ranking Data'!$A$1:$CB$106,ROW($E41),33),"")</f>
        <v>0</v>
      </c>
      <c r="E40" s="8">
        <f t="shared" si="0"/>
        <v>3</v>
      </c>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303">
        <f>IF(INDEX('CoC Ranking Data'!$A$1:$CB$106,ROW($E42),33)&lt;&gt;"",INDEX('CoC Ranking Data'!$A$1:$CB$106,ROW($E42),33),"")</f>
        <v>0</v>
      </c>
      <c r="E41" s="8">
        <f t="shared" si="0"/>
        <v>3</v>
      </c>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303">
        <f>IF(INDEX('CoC Ranking Data'!$A$1:$CB$106,ROW($E43),33)&lt;&gt;"",INDEX('CoC Ranking Data'!$A$1:$CB$106,ROW($E43),33),"")</f>
        <v>0</v>
      </c>
      <c r="E42" s="8">
        <f t="shared" si="0"/>
        <v>3</v>
      </c>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303">
        <f>IF(INDEX('CoC Ranking Data'!$A$1:$CB$106,ROW($E44),33)&lt;&gt;"",INDEX('CoC Ranking Data'!$A$1:$CB$106,ROW($E44),33),"")</f>
        <v>0</v>
      </c>
      <c r="E43" s="8">
        <f t="shared" si="0"/>
        <v>3</v>
      </c>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303">
        <f>IF(INDEX('CoC Ranking Data'!$A$1:$CB$106,ROW($E45),33)&lt;&gt;"",INDEX('CoC Ranking Data'!$A$1:$CB$106,ROW($E45),33),"")</f>
        <v>0</v>
      </c>
      <c r="E44" s="8">
        <f t="shared" si="0"/>
        <v>3</v>
      </c>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303">
        <f>IF(INDEX('CoC Ranking Data'!$A$1:$CB$106,ROW($E46),33)&lt;&gt;"",INDEX('CoC Ranking Data'!$A$1:$CB$106,ROW($E46),33),"")</f>
        <v>0</v>
      </c>
      <c r="E45" s="8">
        <f t="shared" si="0"/>
        <v>3</v>
      </c>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303">
        <f>IF(INDEX('CoC Ranking Data'!$A$1:$CB$106,ROW($E47),33)&lt;&gt;"",INDEX('CoC Ranking Data'!$A$1:$CB$106,ROW($E47),33),"")</f>
        <v>0</v>
      </c>
      <c r="E46" s="8">
        <f t="shared" si="0"/>
        <v>3</v>
      </c>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303">
        <f>IF(INDEX('CoC Ranking Data'!$A$1:$CB$106,ROW($E48),33)&lt;&gt;"",INDEX('CoC Ranking Data'!$A$1:$CB$106,ROW($E48),33),"")</f>
        <v>0</v>
      </c>
      <c r="E47" s="8">
        <f t="shared" si="0"/>
        <v>3</v>
      </c>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303">
        <f>IF(INDEX('CoC Ranking Data'!$A$1:$CB$106,ROW($E49),33)&lt;&gt;"",INDEX('CoC Ranking Data'!$A$1:$CB$106,ROW($E49),33),"")</f>
        <v>0</v>
      </c>
      <c r="E48" s="8">
        <f t="shared" si="0"/>
        <v>3</v>
      </c>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303">
        <f>IF(INDEX('CoC Ranking Data'!$A$1:$CB$106,ROW($E50),33)&lt;&gt;"",INDEX('CoC Ranking Data'!$A$1:$CB$106,ROW($E50),33),"")</f>
        <v>0</v>
      </c>
      <c r="E49" s="8">
        <f t="shared" si="0"/>
        <v>3</v>
      </c>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303">
        <f>IF(INDEX('CoC Ranking Data'!$A$1:$CB$106,ROW($E51),33)&lt;&gt;"",INDEX('CoC Ranking Data'!$A$1:$CB$106,ROW($E51),33),"")</f>
        <v>0</v>
      </c>
      <c r="E50" s="8">
        <f t="shared" si="0"/>
        <v>3</v>
      </c>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303">
        <f>IF(INDEX('CoC Ranking Data'!$A$1:$CB$106,ROW($E52),33)&lt;&gt;"",INDEX('CoC Ranking Data'!$A$1:$CB$106,ROW($E52),33),"")</f>
        <v>0</v>
      </c>
      <c r="E51" s="8">
        <f t="shared" si="0"/>
        <v>3</v>
      </c>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303">
        <f>IF(INDEX('CoC Ranking Data'!$A$1:$CB$106,ROW($E53),33)&lt;&gt;"",INDEX('CoC Ranking Data'!$A$1:$CB$106,ROW($E53),33),"")</f>
        <v>0</v>
      </c>
      <c r="E52" s="8">
        <f t="shared" si="0"/>
        <v>3</v>
      </c>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303" t="str">
        <f>IF(INDEX('CoC Ranking Data'!$A$1:$CB$106,ROW($E54),33)&lt;&gt;"",INDEX('CoC Ranking Data'!$A$1:$CB$106,ROW($E54),33),"")</f>
        <v/>
      </c>
      <c r="E53" s="8" t="str">
        <f t="shared" si="0"/>
        <v/>
      </c>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303" t="str">
        <f>IF(INDEX('CoC Ranking Data'!$A$1:$CB$106,ROW($E55),33)&lt;&gt;"",INDEX('CoC Ranking Data'!$A$1:$CB$106,ROW($E55),33),"")</f>
        <v/>
      </c>
      <c r="E54" s="8" t="str">
        <f t="shared" si="0"/>
        <v/>
      </c>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303" t="str">
        <f>IF(INDEX('CoC Ranking Data'!$A$1:$CB$106,ROW($E56),33)&lt;&gt;"",INDEX('CoC Ranking Data'!$A$1:$CB$106,ROW($E56),33),"")</f>
        <v/>
      </c>
      <c r="E55" s="8" t="str">
        <f t="shared" si="0"/>
        <v/>
      </c>
    </row>
    <row r="56" spans="1:5"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303" t="str">
        <f>IF(INDEX('CoC Ranking Data'!$A$1:$CB$106,ROW($E57),33)&lt;&gt;"",INDEX('CoC Ranking Data'!$A$1:$CB$106,ROW($E57),33),"")</f>
        <v/>
      </c>
      <c r="E56" s="8" t="str">
        <f t="shared" si="0"/>
        <v/>
      </c>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303" t="str">
        <f>IF(INDEX('CoC Ranking Data'!$A$1:$CB$106,ROW($E58),33)&lt;&gt;"",INDEX('CoC Ranking Data'!$A$1:$CB$106,ROW($E58),33),"")</f>
        <v/>
      </c>
      <c r="E57" s="8" t="str">
        <f t="shared" si="0"/>
        <v/>
      </c>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303" t="str">
        <f>IF(INDEX('CoC Ranking Data'!$A$1:$CB$106,ROW($E59),33)&lt;&gt;"",INDEX('CoC Ranking Data'!$A$1:$CB$106,ROW($E59),33),"")</f>
        <v/>
      </c>
      <c r="E58" s="8" t="str">
        <f t="shared" si="0"/>
        <v/>
      </c>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303" t="str">
        <f>IF(INDEX('CoC Ranking Data'!$A$1:$CB$106,ROW($E60),33)&lt;&gt;"",INDEX('CoC Ranking Data'!$A$1:$CB$106,ROW($E60),33),"")</f>
        <v/>
      </c>
      <c r="E59" s="8" t="str">
        <f t="shared" si="0"/>
        <v/>
      </c>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303" t="str">
        <f>IF(INDEX('CoC Ranking Data'!$A$1:$CB$106,ROW($E61),33)&lt;&gt;"",INDEX('CoC Ranking Data'!$A$1:$CB$106,ROW($E61),33),"")</f>
        <v/>
      </c>
      <c r="E60" s="8" t="str">
        <f t="shared" si="0"/>
        <v/>
      </c>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303" t="str">
        <f>IF(INDEX('CoC Ranking Data'!$A$1:$CB$106,ROW($E62),33)&lt;&gt;"",INDEX('CoC Ranking Data'!$A$1:$CB$106,ROW($E62),33),"")</f>
        <v/>
      </c>
      <c r="E61" s="8" t="str">
        <f t="shared" si="0"/>
        <v/>
      </c>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303" t="str">
        <f>IF(INDEX('CoC Ranking Data'!$A$1:$CB$106,ROW($E63),33)&lt;&gt;"",INDEX('CoC Ranking Data'!$A$1:$CB$106,ROW($E63),33),"")</f>
        <v/>
      </c>
      <c r="E62" s="8" t="str">
        <f t="shared" si="0"/>
        <v/>
      </c>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303" t="str">
        <f>IF(INDEX('CoC Ranking Data'!$A$1:$CB$106,ROW($E64),33)&lt;&gt;"",INDEX('CoC Ranking Data'!$A$1:$CB$106,ROW($E64),33),"")</f>
        <v/>
      </c>
      <c r="E63" s="8" t="str">
        <f t="shared" si="0"/>
        <v/>
      </c>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303" t="str">
        <f>IF(INDEX('CoC Ranking Data'!$A$1:$CB$106,ROW($E65),33)&lt;&gt;"",INDEX('CoC Ranking Data'!$A$1:$CB$106,ROW($E65),33),"")</f>
        <v/>
      </c>
      <c r="E64" s="8" t="str">
        <f t="shared" si="0"/>
        <v/>
      </c>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303" t="str">
        <f>IF(INDEX('CoC Ranking Data'!$A$1:$CB$106,ROW($E66),33)&lt;&gt;"",INDEX('CoC Ranking Data'!$A$1:$CB$106,ROW($E66),33),"")</f>
        <v/>
      </c>
      <c r="E65" s="8" t="str">
        <f t="shared" si="0"/>
        <v/>
      </c>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303" t="str">
        <f>IF(INDEX('CoC Ranking Data'!$A$1:$CB$106,ROW($E67),33)&lt;&gt;"",INDEX('CoC Ranking Data'!$A$1:$CB$106,ROW($E67),33),"")</f>
        <v/>
      </c>
      <c r="E66" s="8" t="str">
        <f t="shared" si="0"/>
        <v/>
      </c>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303" t="str">
        <f>IF(INDEX('CoC Ranking Data'!$A$1:$CB$106,ROW($E68),33)&lt;&gt;"",INDEX('CoC Ranking Data'!$A$1:$CB$106,ROW($E68),33),"")</f>
        <v/>
      </c>
      <c r="E67" s="8" t="str">
        <f t="shared" si="0"/>
        <v/>
      </c>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303" t="str">
        <f>IF(INDEX('CoC Ranking Data'!$A$1:$CB$106,ROW($E69),33)&lt;&gt;"",INDEX('CoC Ranking Data'!$A$1:$CB$106,ROW($E69),33),"")</f>
        <v/>
      </c>
      <c r="E68" s="8" t="str">
        <f t="shared" si="0"/>
        <v/>
      </c>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303" t="str">
        <f>IF(INDEX('CoC Ranking Data'!$A$1:$CB$106,ROW($E70),33)&lt;&gt;"",INDEX('CoC Ranking Data'!$A$1:$CB$106,ROW($E70),33),"")</f>
        <v/>
      </c>
      <c r="E69" s="8" t="str">
        <f t="shared" si="0"/>
        <v/>
      </c>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303" t="str">
        <f>IF(INDEX('CoC Ranking Data'!$A$1:$CB$106,ROW($E71),33)&lt;&gt;"",INDEX('CoC Ranking Data'!$A$1:$CB$106,ROW($E71),33),"")</f>
        <v/>
      </c>
      <c r="E70" s="8" t="str">
        <f t="shared" si="0"/>
        <v/>
      </c>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303" t="str">
        <f>IF(INDEX('CoC Ranking Data'!$A$1:$CB$106,ROW($E72),33)&lt;&gt;"",INDEX('CoC Ranking Data'!$A$1:$CB$106,ROW($E72),33),"")</f>
        <v/>
      </c>
      <c r="E71" s="8" t="str">
        <f t="shared" si="0"/>
        <v/>
      </c>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303" t="str">
        <f>IF(INDEX('CoC Ranking Data'!$A$1:$CB$106,ROW($E73),33)&lt;&gt;"",INDEX('CoC Ranking Data'!$A$1:$CB$106,ROW($E73),33),"")</f>
        <v/>
      </c>
      <c r="E72" s="8" t="str">
        <f t="shared" si="0"/>
        <v/>
      </c>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303" t="str">
        <f>IF(INDEX('CoC Ranking Data'!$A$1:$CB$106,ROW($E74),33)&lt;&gt;"",INDEX('CoC Ranking Data'!$A$1:$CB$106,ROW($E74),33),"")</f>
        <v/>
      </c>
      <c r="E73" s="8" t="str">
        <f t="shared" ref="E73:E102" si="1">IF(A73&lt;&gt;"",IF(OR(C73="PH",C73="PH-RRH",C73="TH"),IF(D73&lt;=0.024,3,IF(AND(D73&gt;0.025,D73&lt;=0.1),1,0)),IF(OR(C73="SSO",C73="SO"),IF(D73=0,3,IF(AND(D73&gt;0,D73&lt;=0.1),1,0)))),"")</f>
        <v/>
      </c>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303" t="str">
        <f>IF(INDEX('CoC Ranking Data'!$A$1:$CB$106,ROW($E75),33)&lt;&gt;"",INDEX('CoC Ranking Data'!$A$1:$CB$106,ROW($E75),33),"")</f>
        <v/>
      </c>
      <c r="E74" s="8" t="str">
        <f t="shared" si="1"/>
        <v/>
      </c>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303" t="str">
        <f>IF(INDEX('CoC Ranking Data'!$A$1:$CB$106,ROW($E76),33)&lt;&gt;"",INDEX('CoC Ranking Data'!$A$1:$CB$106,ROW($E76),33),"")</f>
        <v/>
      </c>
      <c r="E75" s="8" t="str">
        <f t="shared" si="1"/>
        <v/>
      </c>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303" t="str">
        <f>IF(INDEX('CoC Ranking Data'!$A$1:$CB$106,ROW($E77),33)&lt;&gt;"",INDEX('CoC Ranking Data'!$A$1:$CB$106,ROW($E77),33),"")</f>
        <v/>
      </c>
      <c r="E76" s="8" t="str">
        <f t="shared" si="1"/>
        <v/>
      </c>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303" t="str">
        <f>IF(INDEX('CoC Ranking Data'!$A$1:$CB$106,ROW($E78),33)&lt;&gt;"",INDEX('CoC Ranking Data'!$A$1:$CB$106,ROW($E78),33),"")</f>
        <v/>
      </c>
      <c r="E77" s="8" t="str">
        <f t="shared" si="1"/>
        <v/>
      </c>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303" t="str">
        <f>IF(INDEX('CoC Ranking Data'!$A$1:$CB$106,ROW($E79),33)&lt;&gt;"",INDEX('CoC Ranking Data'!$A$1:$CB$106,ROW($E79),33),"")</f>
        <v/>
      </c>
      <c r="E78" s="8" t="str">
        <f t="shared" si="1"/>
        <v/>
      </c>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303" t="str">
        <f>IF(INDEX('CoC Ranking Data'!$A$1:$CB$106,ROW($E80),33)&lt;&gt;"",INDEX('CoC Ranking Data'!$A$1:$CB$106,ROW($E80),33),"")</f>
        <v/>
      </c>
      <c r="E79" s="8" t="str">
        <f t="shared" si="1"/>
        <v/>
      </c>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303" t="str">
        <f>IF(INDEX('CoC Ranking Data'!$A$1:$CB$106,ROW($E81),33)&lt;&gt;"",INDEX('CoC Ranking Data'!$A$1:$CB$106,ROW($E81),33),"")</f>
        <v/>
      </c>
      <c r="E80" s="8" t="str">
        <f t="shared" si="1"/>
        <v/>
      </c>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303" t="str">
        <f>IF(INDEX('CoC Ranking Data'!$A$1:$CB$106,ROW($E82),33)&lt;&gt;"",INDEX('CoC Ranking Data'!$A$1:$CB$106,ROW($E82),33),"")</f>
        <v/>
      </c>
      <c r="E81" s="8" t="str">
        <f t="shared" si="1"/>
        <v/>
      </c>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303" t="str">
        <f>IF(INDEX('CoC Ranking Data'!$A$1:$CB$106,ROW($E83),33)&lt;&gt;"",INDEX('CoC Ranking Data'!$A$1:$CB$106,ROW($E83),33),"")</f>
        <v/>
      </c>
      <c r="E82" s="8" t="str">
        <f t="shared" si="1"/>
        <v/>
      </c>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303" t="str">
        <f>IF(INDEX('CoC Ranking Data'!$A$1:$CB$106,ROW($E84),33)&lt;&gt;"",INDEX('CoC Ranking Data'!$A$1:$CB$106,ROW($E84),33),"")</f>
        <v/>
      </c>
      <c r="E83" s="8" t="str">
        <f t="shared" si="1"/>
        <v/>
      </c>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303" t="str">
        <f>IF(INDEX('CoC Ranking Data'!$A$1:$CB$106,ROW($E85),33)&lt;&gt;"",INDEX('CoC Ranking Data'!$A$1:$CB$106,ROW($E85),33),"")</f>
        <v/>
      </c>
      <c r="E84" s="8" t="str">
        <f t="shared" si="1"/>
        <v/>
      </c>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303" t="str">
        <f>IF(INDEX('CoC Ranking Data'!$A$1:$CB$106,ROW($E86),33)&lt;&gt;"",INDEX('CoC Ranking Data'!$A$1:$CB$106,ROW($E86),33),"")</f>
        <v/>
      </c>
      <c r="E85" s="8" t="str">
        <f t="shared" si="1"/>
        <v/>
      </c>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303" t="str">
        <f>IF(INDEX('CoC Ranking Data'!$A$1:$CB$106,ROW($E87),33)&lt;&gt;"",INDEX('CoC Ranking Data'!$A$1:$CB$106,ROW($E87),33),"")</f>
        <v/>
      </c>
      <c r="E86" s="8" t="str">
        <f t="shared" si="1"/>
        <v/>
      </c>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303" t="str">
        <f>IF(INDEX('CoC Ranking Data'!$A$1:$CB$106,ROW($E88),33)&lt;&gt;"",INDEX('CoC Ranking Data'!$A$1:$CB$106,ROW($E88),33),"")</f>
        <v/>
      </c>
      <c r="E87" s="8" t="str">
        <f t="shared" si="1"/>
        <v/>
      </c>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303" t="str">
        <f>IF(INDEX('CoC Ranking Data'!$A$1:$CB$106,ROW($E89),33)&lt;&gt;"",INDEX('CoC Ranking Data'!$A$1:$CB$106,ROW($E89),33),"")</f>
        <v/>
      </c>
      <c r="E88" s="8" t="str">
        <f t="shared" si="1"/>
        <v/>
      </c>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303" t="str">
        <f>IF(INDEX('CoC Ranking Data'!$A$1:$CB$106,ROW($E90),33)&lt;&gt;"",INDEX('CoC Ranking Data'!$A$1:$CB$106,ROW($E90),33),"")</f>
        <v/>
      </c>
      <c r="E89" s="8" t="str">
        <f t="shared" si="1"/>
        <v/>
      </c>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303" t="str">
        <f>IF(INDEX('CoC Ranking Data'!$A$1:$CB$106,ROW($E91),33)&lt;&gt;"",INDEX('CoC Ranking Data'!$A$1:$CB$106,ROW($E91),33),"")</f>
        <v/>
      </c>
      <c r="E90" s="8" t="str">
        <f t="shared" si="1"/>
        <v/>
      </c>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303" t="str">
        <f>IF(INDEX('CoC Ranking Data'!$A$1:$CB$106,ROW($E92),33)&lt;&gt;"",INDEX('CoC Ranking Data'!$A$1:$CB$106,ROW($E92),33),"")</f>
        <v/>
      </c>
      <c r="E91" s="8" t="str">
        <f t="shared" si="1"/>
        <v/>
      </c>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303" t="str">
        <f>IF(INDEX('CoC Ranking Data'!$A$1:$CB$106,ROW($E93),33)&lt;&gt;"",INDEX('CoC Ranking Data'!$A$1:$CB$106,ROW($E93),33),"")</f>
        <v/>
      </c>
      <c r="E92" s="8" t="str">
        <f t="shared" si="1"/>
        <v/>
      </c>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303" t="str">
        <f>IF(INDEX('CoC Ranking Data'!$A$1:$CB$106,ROW($E94),33)&lt;&gt;"",INDEX('CoC Ranking Data'!$A$1:$CB$106,ROW($E94),33),"")</f>
        <v/>
      </c>
      <c r="E93" s="8" t="str">
        <f t="shared" si="1"/>
        <v/>
      </c>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303" t="str">
        <f>IF(INDEX('CoC Ranking Data'!$A$1:$CB$106,ROW($E95),33)&lt;&gt;"",INDEX('CoC Ranking Data'!$A$1:$CB$106,ROW($E95),33),"")</f>
        <v/>
      </c>
      <c r="E94" s="8" t="str">
        <f t="shared" si="1"/>
        <v/>
      </c>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303" t="str">
        <f>IF(INDEX('CoC Ranking Data'!$A$1:$CB$106,ROW($E96),33)&lt;&gt;"",INDEX('CoC Ranking Data'!$A$1:$CB$106,ROW($E96),33),"")</f>
        <v/>
      </c>
      <c r="E95" s="8" t="str">
        <f t="shared" si="1"/>
        <v/>
      </c>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303" t="str">
        <f>IF(INDEX('CoC Ranking Data'!$A$1:$CB$106,ROW($E97),33)&lt;&gt;"",INDEX('CoC Ranking Data'!$A$1:$CB$106,ROW($E97),33),"")</f>
        <v/>
      </c>
      <c r="E96" s="8" t="str">
        <f t="shared" si="1"/>
        <v/>
      </c>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303" t="str">
        <f>IF(INDEX('CoC Ranking Data'!$A$1:$CB$106,ROW($E98),33)&lt;&gt;"",INDEX('CoC Ranking Data'!$A$1:$CB$106,ROW($E98),33),"")</f>
        <v/>
      </c>
      <c r="E97" s="8" t="str">
        <f t="shared" si="1"/>
        <v/>
      </c>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303" t="str">
        <f>IF(INDEX('CoC Ranking Data'!$A$1:$CB$106,ROW($E99),33)&lt;&gt;"",INDEX('CoC Ranking Data'!$A$1:$CB$106,ROW($E99),33),"")</f>
        <v/>
      </c>
      <c r="E98" s="8" t="str">
        <f t="shared" si="1"/>
        <v/>
      </c>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303" t="str">
        <f>IF(INDEX('CoC Ranking Data'!$A$1:$CB$106,ROW($E100),33)&lt;&gt;"",INDEX('CoC Ranking Data'!$A$1:$CB$106,ROW($E100),33),"")</f>
        <v/>
      </c>
      <c r="E99" s="8" t="str">
        <f t="shared" si="1"/>
        <v/>
      </c>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303" t="str">
        <f>IF(INDEX('CoC Ranking Data'!$A$1:$CB$106,ROW($E101),33)&lt;&gt;"",INDEX('CoC Ranking Data'!$A$1:$CB$106,ROW($E101),33),"")</f>
        <v/>
      </c>
      <c r="E100" s="8" t="str">
        <f t="shared" si="1"/>
        <v/>
      </c>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303" t="str">
        <f>IF(INDEX('CoC Ranking Data'!$A$1:$CB$106,ROW($E102),33)&lt;&gt;"",INDEX('CoC Ranking Data'!$A$1:$CB$106,ROW($E102),33),"")</f>
        <v/>
      </c>
      <c r="E101" s="8" t="str">
        <f t="shared" si="1"/>
        <v/>
      </c>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303" t="str">
        <f>IF(INDEX('CoC Ranking Data'!$A$1:$CB$106,ROW($E103),33)&lt;&gt;"",INDEX('CoC Ranking Data'!$A$1:$CB$106,ROW($E103),33),"")</f>
        <v/>
      </c>
      <c r="E102" s="8" t="str">
        <f t="shared" si="1"/>
        <v/>
      </c>
    </row>
  </sheetData>
  <sheetProtection algorithmName="SHA-512" hashValue="hLWQ1jumE8z8Wg8fV5zxTOMuD5NzS6bliUKrew3XlOMEKNfwFY4OYGs6HTVWjE3eQegCiWZ9bRTXenWBsncJnw==" saltValue="QE9Yk2nTjMRiULjZkYLfYQ==" spinCount="100000" sheet="1" objects="1" scenarios="1" selectLockedCells="1"/>
  <autoFilter ref="A7:E7" xr:uid="{00000000-0009-0000-0000-00000B000000}">
    <filterColumn colId="0" showButton="0"/>
    <filterColumn colId="1" showButton="0"/>
    <filterColumn colId="2" showButton="0"/>
  </autoFilter>
  <hyperlinks>
    <hyperlink ref="E1" location="'Scoring Chart'!A1" display="Return to Scoring Chart"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3.85546875" customWidth="1"/>
  </cols>
  <sheetData>
    <row r="1" spans="1:5" ht="31.5" customHeight="1" x14ac:dyDescent="0.25">
      <c r="A1" s="338"/>
      <c r="B1" s="374" t="s">
        <v>578</v>
      </c>
      <c r="C1" s="343"/>
      <c r="E1" s="445" t="s">
        <v>581</v>
      </c>
    </row>
    <row r="2" spans="1:5" ht="15.75" customHeight="1" x14ac:dyDescent="0.25">
      <c r="A2" s="338"/>
      <c r="B2" s="428" t="s">
        <v>580</v>
      </c>
      <c r="C2" s="304"/>
      <c r="D2" s="444"/>
    </row>
    <row r="3" spans="1:5" ht="15.75" customHeight="1" x14ac:dyDescent="0.25">
      <c r="A3" s="338"/>
      <c r="B3"/>
      <c r="C3" s="304"/>
      <c r="D3" s="444"/>
    </row>
    <row r="4" spans="1:5" ht="15.75" customHeight="1" x14ac:dyDescent="0.25">
      <c r="A4" s="338"/>
      <c r="B4"/>
      <c r="C4" s="304"/>
      <c r="D4" s="444"/>
    </row>
    <row r="5" spans="1:5" ht="15.75" customHeight="1" x14ac:dyDescent="0.25">
      <c r="A5" s="338"/>
      <c r="B5"/>
      <c r="C5" s="304"/>
    </row>
    <row r="6" spans="1:5" ht="15.75" thickBot="1" x14ac:dyDescent="0.3"/>
    <row r="7" spans="1:5" s="12" customFormat="1" ht="15.75" thickBot="1" x14ac:dyDescent="0.3">
      <c r="A7" s="334" t="s">
        <v>2</v>
      </c>
      <c r="B7" s="334" t="s">
        <v>3</v>
      </c>
      <c r="C7" s="291" t="s">
        <v>4</v>
      </c>
      <c r="D7" s="11" t="s">
        <v>1</v>
      </c>
    </row>
    <row r="8" spans="1:5" s="9" customFormat="1" ht="12.75" x14ac:dyDescent="0.2">
      <c r="A8" s="288" t="str">
        <f>IF(INDEX('CoC Ranking Data'!$A$1:$CB$106,ROW($D9),4)&lt;&gt;"",INDEX('CoC Ranking Data'!$A$1:$CB$106,ROW($D9),4),"")</f>
        <v>Blair County Community Action Program</v>
      </c>
      <c r="B8" s="288" t="str">
        <f>IF(INDEX('CoC Ranking Data'!$A$1:$CB$106,ROW($D9),5)&lt;&gt;"",INDEX('CoC Ranking Data'!$A$1:$CB$106,ROW($D9),5),"")</f>
        <v>Rapid Re-Housing Consolidation</v>
      </c>
      <c r="C8" s="289" t="str">
        <f>IF(INDEX('CoC Ranking Data'!$A$1:$CB$106,ROW($D9),7)&lt;&gt;"",INDEX('CoC Ranking Data'!$A$1:$CB$106,ROW($D9),7),"")</f>
        <v>PH-RRH</v>
      </c>
      <c r="D8" s="411" t="str">
        <f>IF(INDEX('CoC Ranking Data'!$A$1:$CB$106,ROW($D9),72)&lt;&gt;"",INDEX('CoC Ranking Data'!$A$1:$CB$106,ROW($D9),72),"")</f>
        <v/>
      </c>
    </row>
    <row r="9" spans="1:5" s="9" customFormat="1" ht="12.75" x14ac:dyDescent="0.2">
      <c r="A9" s="288" t="str">
        <f>IF(INDEX('CoC Ranking Data'!$A$1:$CB$106,ROW($D10),4)&lt;&gt;"",INDEX('CoC Ranking Data'!$A$1:$CB$106,ROW($D10),4),"")</f>
        <v>Catholic Charities of the Diocese of Allentown</v>
      </c>
      <c r="B9" s="288" t="str">
        <f>IF(INDEX('CoC Ranking Data'!$A$1:$CB$106,ROW($D10),5)&lt;&gt;"",INDEX('CoC Ranking Data'!$A$1:$CB$106,ROW($D10),5),"")</f>
        <v>Permanent Supportive Housing Program</v>
      </c>
      <c r="C9" s="289" t="str">
        <f>IF(INDEX('CoC Ranking Data'!$A$1:$CB$106,ROW($D10),7)&lt;&gt;"",INDEX('CoC Ranking Data'!$A$1:$CB$106,ROW($D10),7),"")</f>
        <v>PH</v>
      </c>
      <c r="D9" s="411" t="str">
        <f>IF(INDEX('CoC Ranking Data'!$A$1:$CB$106,ROW($D10),72)&lt;&gt;"",INDEX('CoC Ranking Data'!$A$1:$CB$106,ROW($D10),72),"")</f>
        <v/>
      </c>
    </row>
    <row r="10" spans="1:5" s="9" customFormat="1" ht="12.75" x14ac:dyDescent="0.2">
      <c r="A10" s="288" t="str">
        <f>IF(INDEX('CoC Ranking Data'!$A$1:$CB$106,ROW($D11),4)&lt;&gt;"",INDEX('CoC Ranking Data'!$A$1:$CB$106,ROW($D11),4),"")</f>
        <v>Catholic Social Services of the Diocese of Scranton, Inc.</v>
      </c>
      <c r="B10" s="288" t="str">
        <f>IF(INDEX('CoC Ranking Data'!$A$1:$CB$106,ROW($D11),5)&lt;&gt;"",INDEX('CoC Ranking Data'!$A$1:$CB$106,ROW($D11),5),"")</f>
        <v>PSHP Pike County</v>
      </c>
      <c r="C10" s="289" t="str">
        <f>IF(INDEX('CoC Ranking Data'!$A$1:$CB$106,ROW($D11),7)&lt;&gt;"",INDEX('CoC Ranking Data'!$A$1:$CB$106,ROW($D11),7),"")</f>
        <v>PH</v>
      </c>
      <c r="D10" s="411" t="str">
        <f>IF(INDEX('CoC Ranking Data'!$A$1:$CB$106,ROW($D11),72)&lt;&gt;"",INDEX('CoC Ranking Data'!$A$1:$CB$106,ROW($D11),72),"")</f>
        <v/>
      </c>
    </row>
    <row r="11" spans="1:5" s="9" customFormat="1" ht="12.75" x14ac:dyDescent="0.2">
      <c r="A11" s="288" t="str">
        <f>IF(INDEX('CoC Ranking Data'!$A$1:$CB$106,ROW($D12),4)&lt;&gt;"",INDEX('CoC Ranking Data'!$A$1:$CB$106,ROW($D12),4),"")</f>
        <v>Catholic Social Services of the Diocese of Scranton, Inc.</v>
      </c>
      <c r="B11" s="288" t="str">
        <f>IF(INDEX('CoC Ranking Data'!$A$1:$CB$106,ROW($D12),5)&lt;&gt;"",INDEX('CoC Ranking Data'!$A$1:$CB$106,ROW($D12),5),"")</f>
        <v>Rural Permanent Supportive Housing Program</v>
      </c>
      <c r="C11" s="289" t="str">
        <f>IF(INDEX('CoC Ranking Data'!$A$1:$CB$106,ROW($D12),7)&lt;&gt;"",INDEX('CoC Ranking Data'!$A$1:$CB$106,ROW($D12),7),"")</f>
        <v>PH</v>
      </c>
      <c r="D11" s="411" t="str">
        <f>IF(INDEX('CoC Ranking Data'!$A$1:$CB$106,ROW($D12),72)&lt;&gt;"",INDEX('CoC Ranking Data'!$A$1:$CB$106,ROW($D12),72),"")</f>
        <v/>
      </c>
    </row>
    <row r="12" spans="1:5" s="9" customFormat="1" ht="12.75" x14ac:dyDescent="0.2">
      <c r="A12" s="288" t="str">
        <f>IF(INDEX('CoC Ranking Data'!$A$1:$CB$106,ROW($D13),4)&lt;&gt;"",INDEX('CoC Ranking Data'!$A$1:$CB$106,ROW($D13),4),"")</f>
        <v>Catholic Social Services of the Diocese of Scranton, Inc.</v>
      </c>
      <c r="B12" s="288" t="str">
        <f>IF(INDEX('CoC Ranking Data'!$A$1:$CB$106,ROW($D13),5)&lt;&gt;"",INDEX('CoC Ranking Data'!$A$1:$CB$106,ROW($D13),5),"")</f>
        <v>Susquehanna/Wayne PSHP</v>
      </c>
      <c r="C12" s="289" t="str">
        <f>IF(INDEX('CoC Ranking Data'!$A$1:$CB$106,ROW($D13),7)&lt;&gt;"",INDEX('CoC Ranking Data'!$A$1:$CB$106,ROW($D13),7),"")</f>
        <v>PH</v>
      </c>
      <c r="D12" s="411" t="str">
        <f>IF(INDEX('CoC Ranking Data'!$A$1:$CB$106,ROW($D13),72)&lt;&gt;"",INDEX('CoC Ranking Data'!$A$1:$CB$106,ROW($D13),72),"")</f>
        <v/>
      </c>
    </row>
    <row r="13" spans="1:5" s="9" customFormat="1" ht="12.75" x14ac:dyDescent="0.2">
      <c r="A13" s="288" t="str">
        <f>IF(INDEX('CoC Ranking Data'!$A$1:$CB$106,ROW($D14),4)&lt;&gt;"",INDEX('CoC Ranking Data'!$A$1:$CB$106,ROW($D14),4),"")</f>
        <v>Center for Community Action</v>
      </c>
      <c r="B13" s="288" t="str">
        <f>IF(INDEX('CoC Ranking Data'!$A$1:$CB$106,ROW($D14),5)&lt;&gt;"",INDEX('CoC Ranking Data'!$A$1:$CB$106,ROW($D14),5),"")</f>
        <v>Bedford, Fulton, Huntingdon RRH FFY2018</v>
      </c>
      <c r="C13" s="289" t="str">
        <f>IF(INDEX('CoC Ranking Data'!$A$1:$CB$106,ROW($D14),7)&lt;&gt;"",INDEX('CoC Ranking Data'!$A$1:$CB$106,ROW($D14),7),"")</f>
        <v>PH-RRH</v>
      </c>
      <c r="D13" s="411" t="str">
        <f>IF(INDEX('CoC Ranking Data'!$A$1:$CB$106,ROW($D14),72)&lt;&gt;"",INDEX('CoC Ranking Data'!$A$1:$CB$106,ROW($D14),72),"")</f>
        <v/>
      </c>
    </row>
    <row r="14" spans="1:5" s="9" customFormat="1" ht="12.75" x14ac:dyDescent="0.2">
      <c r="A14" s="288" t="str">
        <f>IF(INDEX('CoC Ranking Data'!$A$1:$CB$106,ROW($D15),4)&lt;&gt;"",INDEX('CoC Ranking Data'!$A$1:$CB$106,ROW($D15),4),"")</f>
        <v>Centre County Government</v>
      </c>
      <c r="B14" s="288" t="str">
        <f>IF(INDEX('CoC Ranking Data'!$A$1:$CB$106,ROW($D15),5)&lt;&gt;"",INDEX('CoC Ranking Data'!$A$1:$CB$106,ROW($D15),5),"")</f>
        <v>Centre County Rapid Re Housing Program</v>
      </c>
      <c r="C14" s="289" t="str">
        <f>IF(INDEX('CoC Ranking Data'!$A$1:$CB$106,ROW($D15),7)&lt;&gt;"",INDEX('CoC Ranking Data'!$A$1:$CB$106,ROW($D15),7),"")</f>
        <v>PH-RRH</v>
      </c>
      <c r="D14" s="411" t="str">
        <f>IF(INDEX('CoC Ranking Data'!$A$1:$CB$106,ROW($D15),72)&lt;&gt;"",INDEX('CoC Ranking Data'!$A$1:$CB$106,ROW($D15),72),"")</f>
        <v/>
      </c>
    </row>
    <row r="15" spans="1:5" s="9" customFormat="1" ht="12.75" x14ac:dyDescent="0.2">
      <c r="A15" s="288" t="str">
        <f>IF(INDEX('CoC Ranking Data'!$A$1:$CB$106,ROW($D16),4)&lt;&gt;"",INDEX('CoC Ranking Data'!$A$1:$CB$106,ROW($D16),4),"")</f>
        <v>County of Cambria</v>
      </c>
      <c r="B15" s="288" t="str">
        <f>IF(INDEX('CoC Ranking Data'!$A$1:$CB$106,ROW($D16),5)&lt;&gt;"",INDEX('CoC Ranking Data'!$A$1:$CB$106,ROW($D16),5),"")</f>
        <v>Cambria County Comprehensive Housing Program</v>
      </c>
      <c r="C15" s="289" t="str">
        <f>IF(INDEX('CoC Ranking Data'!$A$1:$CB$106,ROW($D16),7)&lt;&gt;"",INDEX('CoC Ranking Data'!$A$1:$CB$106,ROW($D16),7),"")</f>
        <v>PH</v>
      </c>
      <c r="D15" s="411" t="str">
        <f>IF(INDEX('CoC Ranking Data'!$A$1:$CB$106,ROW($D16),72)&lt;&gt;"",INDEX('CoC Ranking Data'!$A$1:$CB$106,ROW($D16),72),"")</f>
        <v/>
      </c>
    </row>
    <row r="16" spans="1:5" s="9" customFormat="1" ht="12.75" x14ac:dyDescent="0.2">
      <c r="A16" s="288" t="str">
        <f>IF(INDEX('CoC Ranking Data'!$A$1:$CB$106,ROW($D17),4)&lt;&gt;"",INDEX('CoC Ranking Data'!$A$1:$CB$106,ROW($D17),4),"")</f>
        <v>County of Franklin</v>
      </c>
      <c r="B16" s="288" t="str">
        <f>IF(INDEX('CoC Ranking Data'!$A$1:$CB$106,ROW($D17),5)&lt;&gt;"",INDEX('CoC Ranking Data'!$A$1:$CB$106,ROW($D17),5),"")</f>
        <v>Franklin/ Fulton S+C Project 2019</v>
      </c>
      <c r="C16" s="289" t="str">
        <f>IF(INDEX('CoC Ranking Data'!$A$1:$CB$106,ROW($D17),7)&lt;&gt;"",INDEX('CoC Ranking Data'!$A$1:$CB$106,ROW($D17),7),"")</f>
        <v>PH</v>
      </c>
      <c r="D16" s="411" t="str">
        <f>IF(INDEX('CoC Ranking Data'!$A$1:$CB$106,ROW($D17),72)&lt;&gt;"",INDEX('CoC Ranking Data'!$A$1:$CB$106,ROW($D17),72),"")</f>
        <v/>
      </c>
    </row>
    <row r="17" spans="1:4" s="9" customFormat="1" ht="12.75" x14ac:dyDescent="0.2">
      <c r="A17" s="288" t="str">
        <f>IF(INDEX('CoC Ranking Data'!$A$1:$CB$106,ROW($D18),4)&lt;&gt;"",INDEX('CoC Ranking Data'!$A$1:$CB$106,ROW($D18),4),"")</f>
        <v>County of Franklin</v>
      </c>
      <c r="B17" s="288" t="str">
        <f>IF(INDEX('CoC Ranking Data'!$A$1:$CB$106,ROW($D18),5)&lt;&gt;"",INDEX('CoC Ranking Data'!$A$1:$CB$106,ROW($D18),5),"")</f>
        <v>Franklin/Fulton Homeless Assistance Project 2019</v>
      </c>
      <c r="C17" s="289" t="str">
        <f>IF(INDEX('CoC Ranking Data'!$A$1:$CB$106,ROW($D18),7)&lt;&gt;"",INDEX('CoC Ranking Data'!$A$1:$CB$106,ROW($D18),7),"")</f>
        <v>PH</v>
      </c>
      <c r="D17" s="411" t="str">
        <f>IF(INDEX('CoC Ranking Data'!$A$1:$CB$106,ROW($D18),72)&lt;&gt;"",INDEX('CoC Ranking Data'!$A$1:$CB$106,ROW($D18),72),"")</f>
        <v/>
      </c>
    </row>
    <row r="18" spans="1:4" s="9" customFormat="1" ht="12.75" x14ac:dyDescent="0.2">
      <c r="A18" s="288" t="str">
        <f>IF(INDEX('CoC Ranking Data'!$A$1:$CB$106,ROW($D19),4)&lt;&gt;"",INDEX('CoC Ranking Data'!$A$1:$CB$106,ROW($D19),4),"")</f>
        <v>County of Lycoming DBA Lycoming-Clinton Joinder Board</v>
      </c>
      <c r="B18" s="288" t="str">
        <f>IF(INDEX('CoC Ranking Data'!$A$1:$CB$106,ROW($D19),5)&lt;&gt;"",INDEX('CoC Ranking Data'!$A$1:$CB$106,ROW($D19),5),"")</f>
        <v>Lycoming/Clinton Renewal #7</v>
      </c>
      <c r="C18" s="289" t="str">
        <f>IF(INDEX('CoC Ranking Data'!$A$1:$CB$106,ROW($D19),7)&lt;&gt;"",INDEX('CoC Ranking Data'!$A$1:$CB$106,ROW($D19),7),"")</f>
        <v>PH</v>
      </c>
      <c r="D18" s="411" t="str">
        <f>IF(INDEX('CoC Ranking Data'!$A$1:$CB$106,ROW($D19),72)&lt;&gt;"",INDEX('CoC Ranking Data'!$A$1:$CB$106,ROW($D19),72),"")</f>
        <v/>
      </c>
    </row>
    <row r="19" spans="1:4" s="9" customFormat="1" ht="12.75" x14ac:dyDescent="0.2">
      <c r="A19" s="288" t="str">
        <f>IF(INDEX('CoC Ranking Data'!$A$1:$CB$106,ROW($D20),4)&lt;&gt;"",INDEX('CoC Ranking Data'!$A$1:$CB$106,ROW($D20),4),"")</f>
        <v>Fitzmaurice Community Services, Inc</v>
      </c>
      <c r="B19" s="288" t="str">
        <f>IF(INDEX('CoC Ranking Data'!$A$1:$CB$106,ROW($D20),5)&lt;&gt;"",INDEX('CoC Ranking Data'!$A$1:$CB$106,ROW($D20),5),"")</f>
        <v>Pathfinders</v>
      </c>
      <c r="C19" s="289" t="str">
        <f>IF(INDEX('CoC Ranking Data'!$A$1:$CB$106,ROW($D20),7)&lt;&gt;"",INDEX('CoC Ranking Data'!$A$1:$CB$106,ROW($D20),7),"")</f>
        <v>PH</v>
      </c>
      <c r="D19" s="411" t="str">
        <f>IF(INDEX('CoC Ranking Data'!$A$1:$CB$106,ROW($D20),72)&lt;&gt;"",INDEX('CoC Ranking Data'!$A$1:$CB$106,ROW($D20),72),"")</f>
        <v/>
      </c>
    </row>
    <row r="20" spans="1:4" s="9" customFormat="1" ht="12.75" x14ac:dyDescent="0.2">
      <c r="A20" s="288" t="str">
        <f>IF(INDEX('CoC Ranking Data'!$A$1:$CB$106,ROW($D21),4)&lt;&gt;"",INDEX('CoC Ranking Data'!$A$1:$CB$106,ROW($D21),4),"")</f>
        <v>Housing Authority of Monroe County</v>
      </c>
      <c r="B20" s="288" t="str">
        <f>IF(INDEX('CoC Ranking Data'!$A$1:$CB$106,ROW($D21),5)&lt;&gt;"",INDEX('CoC Ranking Data'!$A$1:$CB$106,ROW($D21),5),"")</f>
        <v>Shelter Plus Care MC</v>
      </c>
      <c r="C20" s="289" t="str">
        <f>IF(INDEX('CoC Ranking Data'!$A$1:$CB$106,ROW($D21),7)&lt;&gt;"",INDEX('CoC Ranking Data'!$A$1:$CB$106,ROW($D21),7),"")</f>
        <v>PH</v>
      </c>
      <c r="D20" s="411" t="str">
        <f>IF(INDEX('CoC Ranking Data'!$A$1:$CB$106,ROW($D21),72)&lt;&gt;"",INDEX('CoC Ranking Data'!$A$1:$CB$106,ROW($D21),72),"")</f>
        <v/>
      </c>
    </row>
    <row r="21" spans="1:4" s="9" customFormat="1" ht="12.75" x14ac:dyDescent="0.2">
      <c r="A21" s="288" t="str">
        <f>IF(INDEX('CoC Ranking Data'!$A$1:$CB$106,ROW($D22),4)&lt;&gt;"",INDEX('CoC Ranking Data'!$A$1:$CB$106,ROW($D22),4),"")</f>
        <v>Housing Authority of the County of Cumberland</v>
      </c>
      <c r="B21" s="288" t="str">
        <f>IF(INDEX('CoC Ranking Data'!$A$1:$CB$106,ROW($D22),5)&lt;&gt;"",INDEX('CoC Ranking Data'!$A$1:$CB$106,ROW($D22),5),"")</f>
        <v>Carlisle Supportive Housing Program</v>
      </c>
      <c r="C21" s="289" t="str">
        <f>IF(INDEX('CoC Ranking Data'!$A$1:$CB$106,ROW($D22),7)&lt;&gt;"",INDEX('CoC Ranking Data'!$A$1:$CB$106,ROW($D22),7),"")</f>
        <v>PH</v>
      </c>
      <c r="D21" s="411" t="str">
        <f>IF(INDEX('CoC Ranking Data'!$A$1:$CB$106,ROW($D22),72)&lt;&gt;"",INDEX('CoC Ranking Data'!$A$1:$CB$106,ROW($D22),72),"")</f>
        <v/>
      </c>
    </row>
    <row r="22" spans="1:4" s="9" customFormat="1" ht="12.75" x14ac:dyDescent="0.2">
      <c r="A22" s="288" t="str">
        <f>IF(INDEX('CoC Ranking Data'!$A$1:$CB$106,ROW($D23),4)&lt;&gt;"",INDEX('CoC Ranking Data'!$A$1:$CB$106,ROW($D23),4),"")</f>
        <v>Housing Authority of the County of Cumberland</v>
      </c>
      <c r="B22" s="288" t="str">
        <f>IF(INDEX('CoC Ranking Data'!$A$1:$CB$106,ROW($D23),5)&lt;&gt;"",INDEX('CoC Ranking Data'!$A$1:$CB$106,ROW($D23),5),"")</f>
        <v>Perry County Rapid ReHousing</v>
      </c>
      <c r="C22" s="289" t="str">
        <f>IF(INDEX('CoC Ranking Data'!$A$1:$CB$106,ROW($D23),7)&lt;&gt;"",INDEX('CoC Ranking Data'!$A$1:$CB$106,ROW($D23),7),"")</f>
        <v>PH-RRH</v>
      </c>
      <c r="D22" s="411" t="str">
        <f>IF(INDEX('CoC Ranking Data'!$A$1:$CB$106,ROW($D23),72)&lt;&gt;"",INDEX('CoC Ranking Data'!$A$1:$CB$106,ROW($D23),72),"")</f>
        <v/>
      </c>
    </row>
    <row r="23" spans="1:4" s="9" customFormat="1" ht="12.75" x14ac:dyDescent="0.2">
      <c r="A23" s="288" t="str">
        <f>IF(INDEX('CoC Ranking Data'!$A$1:$CB$106,ROW($D24),4)&lt;&gt;"",INDEX('CoC Ranking Data'!$A$1:$CB$106,ROW($D24),4),"")</f>
        <v>Housing Authority of the County of Cumberland</v>
      </c>
      <c r="B23" s="288" t="str">
        <f>IF(INDEX('CoC Ranking Data'!$A$1:$CB$106,ROW($D24),5)&lt;&gt;"",INDEX('CoC Ranking Data'!$A$1:$CB$106,ROW($D24),5),"")</f>
        <v>Perry County Veterans Program</v>
      </c>
      <c r="C23" s="289" t="str">
        <f>IF(INDEX('CoC Ranking Data'!$A$1:$CB$106,ROW($D24),7)&lt;&gt;"",INDEX('CoC Ranking Data'!$A$1:$CB$106,ROW($D24),7),"")</f>
        <v>PH</v>
      </c>
      <c r="D23" s="411" t="str">
        <f>IF(INDEX('CoC Ranking Data'!$A$1:$CB$106,ROW($D24),72)&lt;&gt;"",INDEX('CoC Ranking Data'!$A$1:$CB$106,ROW($D24),72),"")</f>
        <v/>
      </c>
    </row>
    <row r="24" spans="1:4" s="9" customFormat="1" ht="12.75" x14ac:dyDescent="0.2">
      <c r="A24" s="288" t="str">
        <f>IF(INDEX('CoC Ranking Data'!$A$1:$CB$106,ROW($D25),4)&lt;&gt;"",INDEX('CoC Ranking Data'!$A$1:$CB$106,ROW($D25),4),"")</f>
        <v>Housing Authority of the County of Cumberland</v>
      </c>
      <c r="B24" s="288" t="str">
        <f>IF(INDEX('CoC Ranking Data'!$A$1:$CB$106,ROW($D25),5)&lt;&gt;"",INDEX('CoC Ranking Data'!$A$1:$CB$106,ROW($D25),5),"")</f>
        <v>PSH Consolidated</v>
      </c>
      <c r="C24" s="289" t="str">
        <f>IF(INDEX('CoC Ranking Data'!$A$1:$CB$106,ROW($D25),7)&lt;&gt;"",INDEX('CoC Ranking Data'!$A$1:$CB$106,ROW($D25),7),"")</f>
        <v>PH</v>
      </c>
      <c r="D24" s="411" t="str">
        <f>IF(INDEX('CoC Ranking Data'!$A$1:$CB$106,ROW($D25),72)&lt;&gt;"",INDEX('CoC Ranking Data'!$A$1:$CB$106,ROW($D25),72),"")</f>
        <v/>
      </c>
    </row>
    <row r="25" spans="1:4" s="9" customFormat="1" ht="12.75" x14ac:dyDescent="0.2">
      <c r="A25" s="288" t="str">
        <f>IF(INDEX('CoC Ranking Data'!$A$1:$CB$106,ROW($D26),4)&lt;&gt;"",INDEX('CoC Ranking Data'!$A$1:$CB$106,ROW($D26),4),"")</f>
        <v>Housing Authority of the County of Cumberland</v>
      </c>
      <c r="B25" s="288" t="str">
        <f>IF(INDEX('CoC Ranking Data'!$A$1:$CB$106,ROW($D26),5)&lt;&gt;"",INDEX('CoC Ranking Data'!$A$1:$CB$106,ROW($D26),5),"")</f>
        <v>Rapid Rehousing Cumberland Perry Lebanon</v>
      </c>
      <c r="C25" s="289" t="str">
        <f>IF(INDEX('CoC Ranking Data'!$A$1:$CB$106,ROW($D26),7)&lt;&gt;"",INDEX('CoC Ranking Data'!$A$1:$CB$106,ROW($D26),7),"")</f>
        <v>PH-RRH</v>
      </c>
      <c r="D25" s="411" t="str">
        <f>IF(INDEX('CoC Ranking Data'!$A$1:$CB$106,ROW($D26),72)&lt;&gt;"",INDEX('CoC Ranking Data'!$A$1:$CB$106,ROW($D26),72),"")</f>
        <v/>
      </c>
    </row>
    <row r="26" spans="1:4" s="9" customFormat="1" ht="12.75" x14ac:dyDescent="0.2">
      <c r="A26" s="288" t="str">
        <f>IF(INDEX('CoC Ranking Data'!$A$1:$CB$106,ROW($D27),4)&lt;&gt;"",INDEX('CoC Ranking Data'!$A$1:$CB$106,ROW($D27),4),"")</f>
        <v>Housing Authority of the County of Cumberland</v>
      </c>
      <c r="B26" s="288" t="str">
        <f>IF(INDEX('CoC Ranking Data'!$A$1:$CB$106,ROW($D27),5)&lt;&gt;"",INDEX('CoC Ranking Data'!$A$1:$CB$106,ROW($D27),5),"")</f>
        <v>Rapid Rehousing II</v>
      </c>
      <c r="C26" s="289" t="str">
        <f>IF(INDEX('CoC Ranking Data'!$A$1:$CB$106,ROW($D27),7)&lt;&gt;"",INDEX('CoC Ranking Data'!$A$1:$CB$106,ROW($D27),7),"")</f>
        <v>PH-RRH</v>
      </c>
      <c r="D26" s="411" t="str">
        <f>IF(INDEX('CoC Ranking Data'!$A$1:$CB$106,ROW($D27),72)&lt;&gt;"",INDEX('CoC Ranking Data'!$A$1:$CB$106,ROW($D27),72),"")</f>
        <v/>
      </c>
    </row>
    <row r="27" spans="1:4" s="9" customFormat="1" ht="12.75" x14ac:dyDescent="0.2">
      <c r="A27" s="288" t="str">
        <f>IF(INDEX('CoC Ranking Data'!$A$1:$CB$106,ROW($D28),4)&lt;&gt;"",INDEX('CoC Ranking Data'!$A$1:$CB$106,ROW($D28),4),"")</f>
        <v>Housing Authority of the County of Cumberland</v>
      </c>
      <c r="B27" s="288" t="str">
        <f>IF(INDEX('CoC Ranking Data'!$A$1:$CB$106,ROW($D28),5)&lt;&gt;"",INDEX('CoC Ranking Data'!$A$1:$CB$106,ROW($D28),5),"")</f>
        <v>Shelter + Care Chronic</v>
      </c>
      <c r="C27" s="289" t="str">
        <f>IF(INDEX('CoC Ranking Data'!$A$1:$CB$106,ROW($D28),7)&lt;&gt;"",INDEX('CoC Ranking Data'!$A$1:$CB$106,ROW($D28),7),"")</f>
        <v>PH</v>
      </c>
      <c r="D27" s="411" t="str">
        <f>IF(INDEX('CoC Ranking Data'!$A$1:$CB$106,ROW($D28),72)&lt;&gt;"",INDEX('CoC Ranking Data'!$A$1:$CB$106,ROW($D28),72),"")</f>
        <v/>
      </c>
    </row>
    <row r="28" spans="1:4" s="9" customFormat="1" ht="12.75" x14ac:dyDescent="0.2">
      <c r="A28" s="288" t="str">
        <f>IF(INDEX('CoC Ranking Data'!$A$1:$CB$106,ROW($D29),4)&lt;&gt;"",INDEX('CoC Ranking Data'!$A$1:$CB$106,ROW($D29),4),"")</f>
        <v>Housing Development Corporation of NEPA</v>
      </c>
      <c r="B28" s="288" t="str">
        <f>IF(INDEX('CoC Ranking Data'!$A$1:$CB$106,ROW($D29),5)&lt;&gt;"",INDEX('CoC Ranking Data'!$A$1:$CB$106,ROW($D29),5),"")</f>
        <v>HDC SHP 3 2016</v>
      </c>
      <c r="C28" s="289" t="str">
        <f>IF(INDEX('CoC Ranking Data'!$A$1:$CB$106,ROW($D29),7)&lt;&gt;"",INDEX('CoC Ranking Data'!$A$1:$CB$106,ROW($D29),7),"")</f>
        <v>PH</v>
      </c>
      <c r="D28" s="411" t="str">
        <f>IF(INDEX('CoC Ranking Data'!$A$1:$CB$106,ROW($D29),72)&lt;&gt;"",INDEX('CoC Ranking Data'!$A$1:$CB$106,ROW($D29),72),"")</f>
        <v/>
      </c>
    </row>
    <row r="29" spans="1:4" s="9" customFormat="1" ht="12.75" x14ac:dyDescent="0.2">
      <c r="A29" s="288" t="str">
        <f>IF(INDEX('CoC Ranking Data'!$A$1:$CB$106,ROW($D30),4)&lt;&gt;"",INDEX('CoC Ranking Data'!$A$1:$CB$106,ROW($D30),4),"")</f>
        <v>Housing Development Corporation of NEPA</v>
      </c>
      <c r="B29" s="288" t="str">
        <f>IF(INDEX('CoC Ranking Data'!$A$1:$CB$106,ROW($D30),5)&lt;&gt;"",INDEX('CoC Ranking Data'!$A$1:$CB$106,ROW($D30),5),"")</f>
        <v>HDC SHP 6 2016</v>
      </c>
      <c r="C29" s="289" t="str">
        <f>IF(INDEX('CoC Ranking Data'!$A$1:$CB$106,ROW($D30),7)&lt;&gt;"",INDEX('CoC Ranking Data'!$A$1:$CB$106,ROW($D30),7),"")</f>
        <v>PH</v>
      </c>
      <c r="D29" s="411" t="str">
        <f>IF(INDEX('CoC Ranking Data'!$A$1:$CB$106,ROW($D30),72)&lt;&gt;"",INDEX('CoC Ranking Data'!$A$1:$CB$106,ROW($D30),72),"")</f>
        <v/>
      </c>
    </row>
    <row r="30" spans="1:4" s="9" customFormat="1" ht="12.75" x14ac:dyDescent="0.2">
      <c r="A30" s="288" t="str">
        <f>IF(INDEX('CoC Ranking Data'!$A$1:$CB$106,ROW($D31),4)&lt;&gt;"",INDEX('CoC Ranking Data'!$A$1:$CB$106,ROW($D31),4),"")</f>
        <v>Housing Transitions, Inc.</v>
      </c>
      <c r="B30" s="288" t="str">
        <f>IF(INDEX('CoC Ranking Data'!$A$1:$CB$106,ROW($D31),5)&lt;&gt;"",INDEX('CoC Ranking Data'!$A$1:$CB$106,ROW($D31),5),"")</f>
        <v>Nittany House Apartments</v>
      </c>
      <c r="C30" s="289" t="str">
        <f>IF(INDEX('CoC Ranking Data'!$A$1:$CB$106,ROW($D31),7)&lt;&gt;"",INDEX('CoC Ranking Data'!$A$1:$CB$106,ROW($D31),7),"")</f>
        <v>PH</v>
      </c>
      <c r="D30" s="411" t="str">
        <f>IF(INDEX('CoC Ranking Data'!$A$1:$CB$106,ROW($D31),72)&lt;&gt;"",INDEX('CoC Ranking Data'!$A$1:$CB$106,ROW($D31),72),"")</f>
        <v/>
      </c>
    </row>
    <row r="31" spans="1:4" s="9" customFormat="1" ht="12.75" x14ac:dyDescent="0.2">
      <c r="A31" s="288" t="str">
        <f>IF(INDEX('CoC Ranking Data'!$A$1:$CB$106,ROW($D32),4)&lt;&gt;"",INDEX('CoC Ranking Data'!$A$1:$CB$106,ROW($D32),4),"")</f>
        <v>Housing Transitions, Inc.</v>
      </c>
      <c r="B31" s="288" t="str">
        <f>IF(INDEX('CoC Ranking Data'!$A$1:$CB$106,ROW($D32),5)&lt;&gt;"",INDEX('CoC Ranking Data'!$A$1:$CB$106,ROW($D32),5),"")</f>
        <v>Nittany House Apartments II</v>
      </c>
      <c r="C31" s="289" t="str">
        <f>IF(INDEX('CoC Ranking Data'!$A$1:$CB$106,ROW($D32),7)&lt;&gt;"",INDEX('CoC Ranking Data'!$A$1:$CB$106,ROW($D32),7),"")</f>
        <v>PH</v>
      </c>
      <c r="D31" s="411" t="str">
        <f>IF(INDEX('CoC Ranking Data'!$A$1:$CB$106,ROW($D32),72)&lt;&gt;"",INDEX('CoC Ranking Data'!$A$1:$CB$106,ROW($D32),72),"")</f>
        <v/>
      </c>
    </row>
    <row r="32" spans="1:4" s="9" customFormat="1" ht="12.75" x14ac:dyDescent="0.2">
      <c r="A32" s="288" t="str">
        <f>IF(INDEX('CoC Ranking Data'!$A$1:$CB$106,ROW($D33),4)&lt;&gt;"",INDEX('CoC Ranking Data'!$A$1:$CB$106,ROW($D33),4),"")</f>
        <v xml:space="preserve">Huntingdon House </v>
      </c>
      <c r="B32" s="288" t="str">
        <f>IF(INDEX('CoC Ranking Data'!$A$1:$CB$106,ROW($D33),5)&lt;&gt;"",INDEX('CoC Ranking Data'!$A$1:$CB$106,ROW($D33),5),"")</f>
        <v>Huntingdon House Rapid Rehousing Program</v>
      </c>
      <c r="C32" s="289" t="str">
        <f>IF(INDEX('CoC Ranking Data'!$A$1:$CB$106,ROW($D33),7)&lt;&gt;"",INDEX('CoC Ranking Data'!$A$1:$CB$106,ROW($D33),7),"")</f>
        <v>PH-RRH</v>
      </c>
      <c r="D32" s="411">
        <f>IF(INDEX('CoC Ranking Data'!$A$1:$CB$106,ROW($D33),72)&lt;&gt;"",INDEX('CoC Ranking Data'!$A$1:$CB$106,ROW($D33),72),"")</f>
        <v>3</v>
      </c>
    </row>
    <row r="33" spans="1:4" s="9" customFormat="1" ht="12.75" x14ac:dyDescent="0.2">
      <c r="A33" s="288" t="str">
        <f>IF(INDEX('CoC Ranking Data'!$A$1:$CB$106,ROW($D34),4)&lt;&gt;"",INDEX('CoC Ranking Data'!$A$1:$CB$106,ROW($D34),4),"")</f>
        <v>Lehigh County Housing Authority</v>
      </c>
      <c r="B33" s="288" t="str">
        <f>IF(INDEX('CoC Ranking Data'!$A$1:$CB$106,ROW($D34),5)&lt;&gt;"",INDEX('CoC Ranking Data'!$A$1:$CB$106,ROW($D34),5),"")</f>
        <v>LCHA S+C 2018</v>
      </c>
      <c r="C33" s="289" t="str">
        <f>IF(INDEX('CoC Ranking Data'!$A$1:$CB$106,ROW($D34),7)&lt;&gt;"",INDEX('CoC Ranking Data'!$A$1:$CB$106,ROW($D34),7),"")</f>
        <v>PH</v>
      </c>
      <c r="D33" s="411" t="str">
        <f>IF(INDEX('CoC Ranking Data'!$A$1:$CB$106,ROW($D34),72)&lt;&gt;"",INDEX('CoC Ranking Data'!$A$1:$CB$106,ROW($D34),72),"")</f>
        <v/>
      </c>
    </row>
    <row r="34" spans="1:4" s="9" customFormat="1" ht="12.75" x14ac:dyDescent="0.2">
      <c r="A34" s="288" t="str">
        <f>IF(INDEX('CoC Ranking Data'!$A$1:$CB$106,ROW($D35),4)&lt;&gt;"",INDEX('CoC Ranking Data'!$A$1:$CB$106,ROW($D35),4),"")</f>
        <v>Northampton County Housing Authority</v>
      </c>
      <c r="B34" s="288" t="str">
        <f>IF(INDEX('CoC Ranking Data'!$A$1:$CB$106,ROW($D35),5)&lt;&gt;"",INDEX('CoC Ranking Data'!$A$1:$CB$106,ROW($D35),5),"")</f>
        <v>NCHA S+C 2018</v>
      </c>
      <c r="C34" s="289" t="str">
        <f>IF(INDEX('CoC Ranking Data'!$A$1:$CB$106,ROW($D35),7)&lt;&gt;"",INDEX('CoC Ranking Data'!$A$1:$CB$106,ROW($D35),7),"")</f>
        <v>PH</v>
      </c>
      <c r="D34" s="411" t="str">
        <f>IF(INDEX('CoC Ranking Data'!$A$1:$CB$106,ROW($D35),72)&lt;&gt;"",INDEX('CoC Ranking Data'!$A$1:$CB$106,ROW($D35),72),"")</f>
        <v/>
      </c>
    </row>
    <row r="35" spans="1:4" s="9" customFormat="1" ht="12.75" x14ac:dyDescent="0.2">
      <c r="A35" s="288" t="str">
        <f>IF(INDEX('CoC Ranking Data'!$A$1:$CB$106,ROW($D36),4)&lt;&gt;"",INDEX('CoC Ranking Data'!$A$1:$CB$106,ROW($D36),4),"")</f>
        <v>Northern Cambria Community Development Corporation</v>
      </c>
      <c r="B35" s="288" t="str">
        <f>IF(INDEX('CoC Ranking Data'!$A$1:$CB$106,ROW($D36),5)&lt;&gt;"",INDEX('CoC Ranking Data'!$A$1:$CB$106,ROW($D36),5),"")</f>
        <v>Independence Gardens Renewal Project Application FY 2018</v>
      </c>
      <c r="C35" s="289" t="str">
        <f>IF(INDEX('CoC Ranking Data'!$A$1:$CB$106,ROW($D36),7)&lt;&gt;"",INDEX('CoC Ranking Data'!$A$1:$CB$106,ROW($D36),7),"")</f>
        <v>PH</v>
      </c>
      <c r="D35" s="411" t="str">
        <f>IF(INDEX('CoC Ranking Data'!$A$1:$CB$106,ROW($D36),72)&lt;&gt;"",INDEX('CoC Ranking Data'!$A$1:$CB$106,ROW($D36),72),"")</f>
        <v/>
      </c>
    </row>
    <row r="36" spans="1:4" s="9" customFormat="1" ht="12.75" x14ac:dyDescent="0.2">
      <c r="A36" s="288" t="str">
        <f>IF(INDEX('CoC Ranking Data'!$A$1:$CB$106,ROW($D37),4)&lt;&gt;"",INDEX('CoC Ranking Data'!$A$1:$CB$106,ROW($D37),4),"")</f>
        <v>Northern Cambria Community Development Corporation</v>
      </c>
      <c r="B36" s="288" t="str">
        <f>IF(INDEX('CoC Ranking Data'!$A$1:$CB$106,ROW($D37),5)&lt;&gt;"",INDEX('CoC Ranking Data'!$A$1:$CB$106,ROW($D37),5),"")</f>
        <v>Schoolhouse Gardens Renewal Project Application FY 2018</v>
      </c>
      <c r="C36" s="289" t="str">
        <f>IF(INDEX('CoC Ranking Data'!$A$1:$CB$106,ROW($D37),7)&lt;&gt;"",INDEX('CoC Ranking Data'!$A$1:$CB$106,ROW($D37),7),"")</f>
        <v>PH</v>
      </c>
      <c r="D36" s="411" t="str">
        <f>IF(INDEX('CoC Ranking Data'!$A$1:$CB$106,ROW($D37),72)&lt;&gt;"",INDEX('CoC Ranking Data'!$A$1:$CB$106,ROW($D37),72),"")</f>
        <v/>
      </c>
    </row>
    <row r="37" spans="1:4" s="9" customFormat="1" ht="12.75" x14ac:dyDescent="0.2">
      <c r="A37" s="288" t="str">
        <f>IF(INDEX('CoC Ranking Data'!$A$1:$CB$106,ROW($D38),4)&lt;&gt;"",INDEX('CoC Ranking Data'!$A$1:$CB$106,ROW($D38),4),"")</f>
        <v>Resources for Human Development, Inc.</v>
      </c>
      <c r="B37" s="288" t="str">
        <f>IF(INDEX('CoC Ranking Data'!$A$1:$CB$106,ROW($D38),5)&lt;&gt;"",INDEX('CoC Ranking Data'!$A$1:$CB$106,ROW($D38),5),"")</f>
        <v>Crossroads Family</v>
      </c>
      <c r="C37" s="289" t="str">
        <f>IF(INDEX('CoC Ranking Data'!$A$1:$CB$106,ROW($D38),7)&lt;&gt;"",INDEX('CoC Ranking Data'!$A$1:$CB$106,ROW($D38),7),"")</f>
        <v>PH</v>
      </c>
      <c r="D37" s="411" t="str">
        <f>IF(INDEX('CoC Ranking Data'!$A$1:$CB$106,ROW($D38),72)&lt;&gt;"",INDEX('CoC Ranking Data'!$A$1:$CB$106,ROW($D38),72),"")</f>
        <v/>
      </c>
    </row>
    <row r="38" spans="1:4" s="9" customFormat="1" ht="12.75" x14ac:dyDescent="0.2">
      <c r="A38" s="288" t="str">
        <f>IF(INDEX('CoC Ranking Data'!$A$1:$CB$106,ROW($D39),4)&lt;&gt;"",INDEX('CoC Ranking Data'!$A$1:$CB$106,ROW($D39),4),"")</f>
        <v>Resources for Human Development, Inc.</v>
      </c>
      <c r="B38" s="288" t="str">
        <f>IF(INDEX('CoC Ranking Data'!$A$1:$CB$106,ROW($D39),5)&lt;&gt;"",INDEX('CoC Ranking Data'!$A$1:$CB$106,ROW($D39),5),"")</f>
        <v>Crossroads Housing Bonus</v>
      </c>
      <c r="C38" s="289" t="str">
        <f>IF(INDEX('CoC Ranking Data'!$A$1:$CB$106,ROW($D39),7)&lt;&gt;"",INDEX('CoC Ranking Data'!$A$1:$CB$106,ROW($D39),7),"")</f>
        <v>PH</v>
      </c>
      <c r="D38" s="411" t="str">
        <f>IF(INDEX('CoC Ranking Data'!$A$1:$CB$106,ROW($D39),72)&lt;&gt;"",INDEX('CoC Ranking Data'!$A$1:$CB$106,ROW($D39),72),"")</f>
        <v/>
      </c>
    </row>
    <row r="39" spans="1:4" s="9" customFormat="1" ht="12.75" x14ac:dyDescent="0.2">
      <c r="A39" s="288" t="str">
        <f>IF(INDEX('CoC Ranking Data'!$A$1:$CB$106,ROW($D40),4)&lt;&gt;"",INDEX('CoC Ranking Data'!$A$1:$CB$106,ROW($D40),4),"")</f>
        <v>Resources for Human Development, Inc.</v>
      </c>
      <c r="B39" s="288" t="str">
        <f>IF(INDEX('CoC Ranking Data'!$A$1:$CB$106,ROW($D40),5)&lt;&gt;"",INDEX('CoC Ranking Data'!$A$1:$CB$106,ROW($D40),5),"")</f>
        <v>Crossroads Individual</v>
      </c>
      <c r="C39" s="289" t="str">
        <f>IF(INDEX('CoC Ranking Data'!$A$1:$CB$106,ROW($D40),7)&lt;&gt;"",INDEX('CoC Ranking Data'!$A$1:$CB$106,ROW($D40),7),"")</f>
        <v>PH</v>
      </c>
      <c r="D39" s="411" t="str">
        <f>IF(INDEX('CoC Ranking Data'!$A$1:$CB$106,ROW($D40),72)&lt;&gt;"",INDEX('CoC Ranking Data'!$A$1:$CB$106,ROW($D40),72),"")</f>
        <v/>
      </c>
    </row>
    <row r="40" spans="1:4" s="9" customFormat="1" ht="12.75" x14ac:dyDescent="0.2">
      <c r="A40" s="288" t="str">
        <f>IF(INDEX('CoC Ranking Data'!$A$1:$CB$106,ROW($D41),4)&lt;&gt;"",INDEX('CoC Ranking Data'!$A$1:$CB$106,ROW($D41),4),"")</f>
        <v>Resources for Human Development, Inc.</v>
      </c>
      <c r="B40" s="288" t="str">
        <f>IF(INDEX('CoC Ranking Data'!$A$1:$CB$106,ROW($D41),5)&lt;&gt;"",INDEX('CoC Ranking Data'!$A$1:$CB$106,ROW($D41),5),"")</f>
        <v>Crossroads Schuylkill Co. Permanent Supportive Housing</v>
      </c>
      <c r="C40" s="289" t="str">
        <f>IF(INDEX('CoC Ranking Data'!$A$1:$CB$106,ROW($D41),7)&lt;&gt;"",INDEX('CoC Ranking Data'!$A$1:$CB$106,ROW($D41),7),"")</f>
        <v>PH</v>
      </c>
      <c r="D40" s="411" t="str">
        <f>IF(INDEX('CoC Ranking Data'!$A$1:$CB$106,ROW($D41),72)&lt;&gt;"",INDEX('CoC Ranking Data'!$A$1:$CB$106,ROW($D41),72),"")</f>
        <v/>
      </c>
    </row>
    <row r="41" spans="1:4" s="9" customFormat="1" ht="12.75" x14ac:dyDescent="0.2">
      <c r="A41" s="288" t="str">
        <f>IF(INDEX('CoC Ranking Data'!$A$1:$CB$106,ROW($D42),4)&lt;&gt;"",INDEX('CoC Ranking Data'!$A$1:$CB$106,ROW($D42),4),"")</f>
        <v>Resources for Human Development, Inc.</v>
      </c>
      <c r="B41" s="288" t="str">
        <f>IF(INDEX('CoC Ranking Data'!$A$1:$CB$106,ROW($D42),5)&lt;&gt;"",INDEX('CoC Ranking Data'!$A$1:$CB$106,ROW($D42),5),"")</f>
        <v>LV ACT Housing Supports</v>
      </c>
      <c r="C41" s="289" t="str">
        <f>IF(INDEX('CoC Ranking Data'!$A$1:$CB$106,ROW($D42),7)&lt;&gt;"",INDEX('CoC Ranking Data'!$A$1:$CB$106,ROW($D42),7),"")</f>
        <v>PH</v>
      </c>
      <c r="D41" s="411" t="str">
        <f>IF(INDEX('CoC Ranking Data'!$A$1:$CB$106,ROW($D42),72)&lt;&gt;"",INDEX('CoC Ranking Data'!$A$1:$CB$106,ROW($D42),72),"")</f>
        <v/>
      </c>
    </row>
    <row r="42" spans="1:4" s="9" customFormat="1" ht="12.75" x14ac:dyDescent="0.2">
      <c r="A42" s="288" t="str">
        <f>IF(INDEX('CoC Ranking Data'!$A$1:$CB$106,ROW($D43),4)&lt;&gt;"",INDEX('CoC Ranking Data'!$A$1:$CB$106,ROW($D43),4),"")</f>
        <v>Tableland Services, Inc.</v>
      </c>
      <c r="B42" s="288" t="str">
        <f>IF(INDEX('CoC Ranking Data'!$A$1:$CB$106,ROW($D43),5)&lt;&gt;"",INDEX('CoC Ranking Data'!$A$1:$CB$106,ROW($D43),5),"")</f>
        <v>SHP Transitional Housing Project</v>
      </c>
      <c r="C42" s="289" t="str">
        <f>IF(INDEX('CoC Ranking Data'!$A$1:$CB$106,ROW($D43),7)&lt;&gt;"",INDEX('CoC Ranking Data'!$A$1:$CB$106,ROW($D43),7),"")</f>
        <v>PH-RRH</v>
      </c>
      <c r="D42" s="411" t="str">
        <f>IF(INDEX('CoC Ranking Data'!$A$1:$CB$106,ROW($D43),72)&lt;&gt;"",INDEX('CoC Ranking Data'!$A$1:$CB$106,ROW($D43),72),"")</f>
        <v/>
      </c>
    </row>
    <row r="43" spans="1:4" s="9" customFormat="1" ht="12.75" x14ac:dyDescent="0.2">
      <c r="A43" s="288" t="str">
        <f>IF(INDEX('CoC Ranking Data'!$A$1:$CB$106,ROW($D44),4)&lt;&gt;"",INDEX('CoC Ranking Data'!$A$1:$CB$106,ROW($D44),4),"")</f>
        <v>Tableland Services, Inc.</v>
      </c>
      <c r="B43" s="288" t="str">
        <f>IF(INDEX('CoC Ranking Data'!$A$1:$CB$106,ROW($D44),5)&lt;&gt;"",INDEX('CoC Ranking Data'!$A$1:$CB$106,ROW($D44),5),"")</f>
        <v>Tableland PSH Expansion</v>
      </c>
      <c r="C43" s="289" t="str">
        <f>IF(INDEX('CoC Ranking Data'!$A$1:$CB$106,ROW($D44),7)&lt;&gt;"",INDEX('CoC Ranking Data'!$A$1:$CB$106,ROW($D44),7),"")</f>
        <v>PH</v>
      </c>
      <c r="D43" s="411" t="str">
        <f>IF(INDEX('CoC Ranking Data'!$A$1:$CB$106,ROW($D44),72)&lt;&gt;"",INDEX('CoC Ranking Data'!$A$1:$CB$106,ROW($D44),72),"")</f>
        <v/>
      </c>
    </row>
    <row r="44" spans="1:4" s="9" customFormat="1" ht="12.75" x14ac:dyDescent="0.2">
      <c r="A44" s="288" t="str">
        <f>IF(INDEX('CoC Ranking Data'!$A$1:$CB$106,ROW($D45),4)&lt;&gt;"",INDEX('CoC Ranking Data'!$A$1:$CB$106,ROW($D45),4),"")</f>
        <v>The Lehigh Conference of Churches</v>
      </c>
      <c r="B44" s="288" t="str">
        <f>IF(INDEX('CoC Ranking Data'!$A$1:$CB$106,ROW($D45),5)&lt;&gt;"",INDEX('CoC Ranking Data'!$A$1:$CB$106,ROW($D45),5),"")</f>
        <v>Outreach and Case Management for the Disabled, Chronically Homeless</v>
      </c>
      <c r="C44" s="289" t="str">
        <f>IF(INDEX('CoC Ranking Data'!$A$1:$CB$106,ROW($D45),7)&lt;&gt;"",INDEX('CoC Ranking Data'!$A$1:$CB$106,ROW($D45),7),"")</f>
        <v>SSO</v>
      </c>
      <c r="D44" s="411" t="str">
        <f>IF(INDEX('CoC Ranking Data'!$A$1:$CB$106,ROW($D45),72)&lt;&gt;"",INDEX('CoC Ranking Data'!$A$1:$CB$106,ROW($D45),72),"")</f>
        <v/>
      </c>
    </row>
    <row r="45" spans="1:4" s="9" customFormat="1" ht="12.75" x14ac:dyDescent="0.2">
      <c r="A45" s="288" t="str">
        <f>IF(INDEX('CoC Ranking Data'!$A$1:$CB$106,ROW($D46),4)&lt;&gt;"",INDEX('CoC Ranking Data'!$A$1:$CB$106,ROW($D46),4),"")</f>
        <v>The Lehigh Conference of Churches</v>
      </c>
      <c r="B45" s="288" t="str">
        <f>IF(INDEX('CoC Ranking Data'!$A$1:$CB$106,ROW($D46),5)&lt;&gt;"",INDEX('CoC Ranking Data'!$A$1:$CB$106,ROW($D46),5),"")</f>
        <v>Pathways Housing</v>
      </c>
      <c r="C45" s="289" t="str">
        <f>IF(INDEX('CoC Ranking Data'!$A$1:$CB$106,ROW($D46),7)&lt;&gt;"",INDEX('CoC Ranking Data'!$A$1:$CB$106,ROW($D46),7),"")</f>
        <v>PH</v>
      </c>
      <c r="D45" s="411" t="str">
        <f>IF(INDEX('CoC Ranking Data'!$A$1:$CB$106,ROW($D46),72)&lt;&gt;"",INDEX('CoC Ranking Data'!$A$1:$CB$106,ROW($D46),72),"")</f>
        <v/>
      </c>
    </row>
    <row r="46" spans="1:4" s="9" customFormat="1" ht="12.75" x14ac:dyDescent="0.2">
      <c r="A46" s="288" t="str">
        <f>IF(INDEX('CoC Ranking Data'!$A$1:$CB$106,ROW($D47),4)&lt;&gt;"",INDEX('CoC Ranking Data'!$A$1:$CB$106,ROW($D47),4),"")</f>
        <v>The Lehigh Conference of Churches</v>
      </c>
      <c r="B46" s="288" t="str">
        <f>IF(INDEX('CoC Ranking Data'!$A$1:$CB$106,ROW($D47),5)&lt;&gt;"",INDEX('CoC Ranking Data'!$A$1:$CB$106,ROW($D47),5),"")</f>
        <v>Pathways Housing 2</v>
      </c>
      <c r="C46" s="289" t="str">
        <f>IF(INDEX('CoC Ranking Data'!$A$1:$CB$106,ROW($D47),7)&lt;&gt;"",INDEX('CoC Ranking Data'!$A$1:$CB$106,ROW($D47),7),"")</f>
        <v>PH</v>
      </c>
      <c r="D46" s="411" t="str">
        <f>IF(INDEX('CoC Ranking Data'!$A$1:$CB$106,ROW($D47),72)&lt;&gt;"",INDEX('CoC Ranking Data'!$A$1:$CB$106,ROW($D47),72),"")</f>
        <v/>
      </c>
    </row>
    <row r="47" spans="1:4" s="9" customFormat="1" ht="12.75" x14ac:dyDescent="0.2">
      <c r="A47" s="288" t="str">
        <f>IF(INDEX('CoC Ranking Data'!$A$1:$CB$106,ROW($D48),4)&lt;&gt;"",INDEX('CoC Ranking Data'!$A$1:$CB$106,ROW($D48),4),"")</f>
        <v>The Lehigh Conference of Churches</v>
      </c>
      <c r="B47" s="288" t="str">
        <f>IF(INDEX('CoC Ranking Data'!$A$1:$CB$106,ROW($D48),5)&lt;&gt;"",INDEX('CoC Ranking Data'!$A$1:$CB$106,ROW($D48),5),"")</f>
        <v>Pathways TBRA for Families, Youth and Veterans</v>
      </c>
      <c r="C47" s="289" t="str">
        <f>IF(INDEX('CoC Ranking Data'!$A$1:$CB$106,ROW($D48),7)&lt;&gt;"",INDEX('CoC Ranking Data'!$A$1:$CB$106,ROW($D48),7),"")</f>
        <v>PH</v>
      </c>
      <c r="D47" s="411" t="str">
        <f>IF(INDEX('CoC Ranking Data'!$A$1:$CB$106,ROW($D48),72)&lt;&gt;"",INDEX('CoC Ranking Data'!$A$1:$CB$106,ROW($D48),72),"")</f>
        <v/>
      </c>
    </row>
    <row r="48" spans="1:4" s="9" customFormat="1" ht="12.75" x14ac:dyDescent="0.2">
      <c r="A48" s="288" t="str">
        <f>IF(INDEX('CoC Ranking Data'!$A$1:$CB$106,ROW($D49),4)&lt;&gt;"",INDEX('CoC Ranking Data'!$A$1:$CB$106,ROW($D49),4),"")</f>
        <v>The Lehigh Conference of Churches</v>
      </c>
      <c r="B48" s="288" t="str">
        <f>IF(INDEX('CoC Ranking Data'!$A$1:$CB$106,ROW($D49),5)&lt;&gt;"",INDEX('CoC Ranking Data'!$A$1:$CB$106,ROW($D49),5),"")</f>
        <v>Tenant-Based Rental Assistance for the Disabled,Chronically Homeless</v>
      </c>
      <c r="C48" s="289" t="str">
        <f>IF(INDEX('CoC Ranking Data'!$A$1:$CB$106,ROW($D49),7)&lt;&gt;"",INDEX('CoC Ranking Data'!$A$1:$CB$106,ROW($D49),7),"")</f>
        <v>PH</v>
      </c>
      <c r="D48" s="411" t="str">
        <f>IF(INDEX('CoC Ranking Data'!$A$1:$CB$106,ROW($D49),72)&lt;&gt;"",INDEX('CoC Ranking Data'!$A$1:$CB$106,ROW($D49),72),"")</f>
        <v/>
      </c>
    </row>
    <row r="49" spans="1:4" s="9" customFormat="1" ht="12.75" x14ac:dyDescent="0.2">
      <c r="A49" s="288" t="str">
        <f>IF(INDEX('CoC Ranking Data'!$A$1:$CB$106,ROW($D50),4)&lt;&gt;"",INDEX('CoC Ranking Data'!$A$1:$CB$106,ROW($D50),4),"")</f>
        <v>The Salvation Army, a New York Corporation</v>
      </c>
      <c r="B49" s="288" t="str">
        <f>IF(INDEX('CoC Ranking Data'!$A$1:$CB$106,ROW($D50),5)&lt;&gt;"",INDEX('CoC Ranking Data'!$A$1:$CB$106,ROW($D50),5),"")</f>
        <v>Allentown Hospitality House Permanent Housing Program</v>
      </c>
      <c r="C49" s="289" t="str">
        <f>IF(INDEX('CoC Ranking Data'!$A$1:$CB$106,ROW($D50),7)&lt;&gt;"",INDEX('CoC Ranking Data'!$A$1:$CB$106,ROW($D50),7),"")</f>
        <v>PH</v>
      </c>
      <c r="D49" s="411" t="str">
        <f>IF(INDEX('CoC Ranking Data'!$A$1:$CB$106,ROW($D50),72)&lt;&gt;"",INDEX('CoC Ranking Data'!$A$1:$CB$106,ROW($D50),72),"")</f>
        <v/>
      </c>
    </row>
    <row r="50" spans="1:4" s="9" customFormat="1" ht="12.75" x14ac:dyDescent="0.2">
      <c r="A50" s="288" t="str">
        <f>IF(INDEX('CoC Ranking Data'!$A$1:$CB$106,ROW($D51),4)&lt;&gt;"",INDEX('CoC Ranking Data'!$A$1:$CB$106,ROW($D51),4),"")</f>
        <v>The Salvation Army, a New York Corporation</v>
      </c>
      <c r="B50" s="288" t="str">
        <f>IF(INDEX('CoC Ranking Data'!$A$1:$CB$106,ROW($D51),5)&lt;&gt;"",INDEX('CoC Ranking Data'!$A$1:$CB$106,ROW($D51),5),"")</f>
        <v>Salvation Army Carlisle PH Project</v>
      </c>
      <c r="C50" s="289" t="str">
        <f>IF(INDEX('CoC Ranking Data'!$A$1:$CB$106,ROW($D51),7)&lt;&gt;"",INDEX('CoC Ranking Data'!$A$1:$CB$106,ROW($D51),7),"")</f>
        <v>PH</v>
      </c>
      <c r="D50" s="411" t="str">
        <f>IF(INDEX('CoC Ranking Data'!$A$1:$CB$106,ROW($D51),72)&lt;&gt;"",INDEX('CoC Ranking Data'!$A$1:$CB$106,ROW($D51),72),"")</f>
        <v/>
      </c>
    </row>
    <row r="51" spans="1:4" s="9" customFormat="1" ht="12.75" x14ac:dyDescent="0.2">
      <c r="A51" s="288" t="str">
        <f>IF(INDEX('CoC Ranking Data'!$A$1:$CB$106,ROW($D52),4)&lt;&gt;"",INDEX('CoC Ranking Data'!$A$1:$CB$106,ROW($D52),4),"")</f>
        <v>Valley Housing Development Corporation</v>
      </c>
      <c r="B51" s="288" t="str">
        <f>IF(INDEX('CoC Ranking Data'!$A$1:$CB$106,ROW($D52),5)&lt;&gt;"",INDEX('CoC Ranking Data'!$A$1:$CB$106,ROW($D52),5),"")</f>
        <v>VHDC SHP #2 &amp; #3 Consolidation 2018</v>
      </c>
      <c r="C51" s="289" t="str">
        <f>IF(INDEX('CoC Ranking Data'!$A$1:$CB$106,ROW($D52),7)&lt;&gt;"",INDEX('CoC Ranking Data'!$A$1:$CB$106,ROW($D52),7),"")</f>
        <v>PH</v>
      </c>
      <c r="D51" s="411" t="str">
        <f>IF(INDEX('CoC Ranking Data'!$A$1:$CB$106,ROW($D52),72)&lt;&gt;"",INDEX('CoC Ranking Data'!$A$1:$CB$106,ROW($D52),72),"")</f>
        <v/>
      </c>
    </row>
    <row r="52" spans="1:4" s="9" customFormat="1" ht="12.75" x14ac:dyDescent="0.2">
      <c r="A52" s="288" t="str">
        <f>IF(INDEX('CoC Ranking Data'!$A$1:$CB$106,ROW($D53),4)&lt;&gt;"",INDEX('CoC Ranking Data'!$A$1:$CB$106,ROW($D53),4),"")</f>
        <v>Valley Youth House Committee, Inc.</v>
      </c>
      <c r="B52" s="288" t="str">
        <f>IF(INDEX('CoC Ranking Data'!$A$1:$CB$106,ROW($D53),5)&lt;&gt;"",INDEX('CoC Ranking Data'!$A$1:$CB$106,ROW($D53),5),"")</f>
        <v>Lehigh Valley RRH for Families</v>
      </c>
      <c r="C52" s="289" t="str">
        <f>IF(INDEX('CoC Ranking Data'!$A$1:$CB$106,ROW($D53),7)&lt;&gt;"",INDEX('CoC Ranking Data'!$A$1:$CB$106,ROW($D53),7),"")</f>
        <v>PH-RRH</v>
      </c>
      <c r="D52" s="411" t="str">
        <f>IF(INDEX('CoC Ranking Data'!$A$1:$CB$106,ROW($D53),72)&lt;&gt;"",INDEX('CoC Ranking Data'!$A$1:$CB$106,ROW($D53),72),"")</f>
        <v/>
      </c>
    </row>
    <row r="53" spans="1:4" s="9" customFormat="1" ht="12.75" x14ac:dyDescent="0.2">
      <c r="A53" s="288" t="str">
        <f>IF(INDEX('CoC Ranking Data'!$A$1:$CB$106,ROW($D54),4)&lt;&gt;"",INDEX('CoC Ranking Data'!$A$1:$CB$106,ROW($D54),4),"")</f>
        <v/>
      </c>
      <c r="B53" s="288" t="str">
        <f>IF(INDEX('CoC Ranking Data'!$A$1:$CB$106,ROW($D54),5)&lt;&gt;"",INDEX('CoC Ranking Data'!$A$1:$CB$106,ROW($D54),5),"")</f>
        <v/>
      </c>
      <c r="C53" s="289" t="str">
        <f>IF(INDEX('CoC Ranking Data'!$A$1:$CB$106,ROW($D54),7)&lt;&gt;"",INDEX('CoC Ranking Data'!$A$1:$CB$106,ROW($D54),7),"")</f>
        <v/>
      </c>
      <c r="D53" s="411" t="str">
        <f>IF(INDEX('CoC Ranking Data'!$A$1:$CB$106,ROW($D54),72)&lt;&gt;"",INDEX('CoC Ranking Data'!$A$1:$CB$106,ROW($D54),72),"")</f>
        <v/>
      </c>
    </row>
    <row r="54" spans="1:4" s="9" customFormat="1" ht="12.75" x14ac:dyDescent="0.2">
      <c r="A54" s="288" t="str">
        <f>IF(INDEX('CoC Ranking Data'!$A$1:$CB$106,ROW($D55),4)&lt;&gt;"",INDEX('CoC Ranking Data'!$A$1:$CB$106,ROW($D55),4),"")</f>
        <v/>
      </c>
      <c r="B54" s="288" t="str">
        <f>IF(INDEX('CoC Ranking Data'!$A$1:$CB$106,ROW($D55),5)&lt;&gt;"",INDEX('CoC Ranking Data'!$A$1:$CB$106,ROW($D55),5),"")</f>
        <v/>
      </c>
      <c r="C54" s="289" t="str">
        <f>IF(INDEX('CoC Ranking Data'!$A$1:$CB$106,ROW($D55),7)&lt;&gt;"",INDEX('CoC Ranking Data'!$A$1:$CB$106,ROW($D55),7),"")</f>
        <v/>
      </c>
      <c r="D54" s="411" t="str">
        <f>IF(INDEX('CoC Ranking Data'!$A$1:$CB$106,ROW($D55),72)&lt;&gt;"",INDEX('CoC Ranking Data'!$A$1:$CB$106,ROW($D55),72),"")</f>
        <v/>
      </c>
    </row>
    <row r="55" spans="1:4" x14ac:dyDescent="0.25">
      <c r="A55" s="288" t="str">
        <f>IF(INDEX('CoC Ranking Data'!$A$1:$CB$106,ROW($D56),4)&lt;&gt;"",INDEX('CoC Ranking Data'!$A$1:$CB$106,ROW($D56),4),"")</f>
        <v/>
      </c>
      <c r="B55" s="288" t="str">
        <f>IF(INDEX('CoC Ranking Data'!$A$1:$CB$106,ROW($D56),5)&lt;&gt;"",INDEX('CoC Ranking Data'!$A$1:$CB$106,ROW($D56),5),"")</f>
        <v/>
      </c>
      <c r="C55" s="289" t="str">
        <f>IF(INDEX('CoC Ranking Data'!$A$1:$CB$106,ROW($D56),7)&lt;&gt;"",INDEX('CoC Ranking Data'!$A$1:$CB$106,ROW($D56),7),"")</f>
        <v/>
      </c>
      <c r="D55" s="411" t="str">
        <f>IF(INDEX('CoC Ranking Data'!$A$1:$CB$106,ROW($D56),72)&lt;&gt;"",INDEX('CoC Ranking Data'!$A$1:$CB$106,ROW($D56),72),"")</f>
        <v/>
      </c>
    </row>
    <row r="56" spans="1:4" x14ac:dyDescent="0.25">
      <c r="A56" s="288" t="str">
        <f>IF(INDEX('CoC Ranking Data'!$A$1:$CB$106,ROW($D57),4)&lt;&gt;"",INDEX('CoC Ranking Data'!$A$1:$CB$106,ROW($D57),4),"")</f>
        <v/>
      </c>
      <c r="B56" s="288" t="str">
        <f>IF(INDEX('CoC Ranking Data'!$A$1:$CB$106,ROW($D57),5)&lt;&gt;"",INDEX('CoC Ranking Data'!$A$1:$CB$106,ROW($D57),5),"")</f>
        <v/>
      </c>
      <c r="C56" s="289" t="str">
        <f>IF(INDEX('CoC Ranking Data'!$A$1:$CB$106,ROW($D57),7)&lt;&gt;"",INDEX('CoC Ranking Data'!$A$1:$CB$106,ROW($D57),7),"")</f>
        <v/>
      </c>
      <c r="D56" s="411" t="str">
        <f>IF(INDEX('CoC Ranking Data'!$A$1:$CB$106,ROW($D57),72)&lt;&gt;"",INDEX('CoC Ranking Data'!$A$1:$CB$106,ROW($D57),72),"")</f>
        <v/>
      </c>
    </row>
    <row r="57" spans="1:4" x14ac:dyDescent="0.25">
      <c r="A57" s="288" t="str">
        <f>IF(INDEX('CoC Ranking Data'!$A$1:$CB$106,ROW($D58),4)&lt;&gt;"",INDEX('CoC Ranking Data'!$A$1:$CB$106,ROW($D58),4),"")</f>
        <v/>
      </c>
      <c r="B57" s="288" t="str">
        <f>IF(INDEX('CoC Ranking Data'!$A$1:$CB$106,ROW($D58),5)&lt;&gt;"",INDEX('CoC Ranking Data'!$A$1:$CB$106,ROW($D58),5),"")</f>
        <v/>
      </c>
      <c r="C57" s="289" t="str">
        <f>IF(INDEX('CoC Ranking Data'!$A$1:$CB$106,ROW($D58),7)&lt;&gt;"",INDEX('CoC Ranking Data'!$A$1:$CB$106,ROW($D58),7),"")</f>
        <v/>
      </c>
      <c r="D57" s="411" t="str">
        <f>IF(INDEX('CoC Ranking Data'!$A$1:$CB$106,ROW($D58),72)&lt;&gt;"",INDEX('CoC Ranking Data'!$A$1:$CB$106,ROW($D58),72),"")</f>
        <v/>
      </c>
    </row>
    <row r="58" spans="1:4" x14ac:dyDescent="0.25">
      <c r="A58" s="288" t="str">
        <f>IF(INDEX('CoC Ranking Data'!$A$1:$CB$106,ROW($D59),4)&lt;&gt;"",INDEX('CoC Ranking Data'!$A$1:$CB$106,ROW($D59),4),"")</f>
        <v/>
      </c>
      <c r="B58" s="288" t="str">
        <f>IF(INDEX('CoC Ranking Data'!$A$1:$CB$106,ROW($D59),5)&lt;&gt;"",INDEX('CoC Ranking Data'!$A$1:$CB$106,ROW($D59),5),"")</f>
        <v/>
      </c>
      <c r="C58" s="289" t="str">
        <f>IF(INDEX('CoC Ranking Data'!$A$1:$CB$106,ROW($D59),7)&lt;&gt;"",INDEX('CoC Ranking Data'!$A$1:$CB$106,ROW($D59),7),"")</f>
        <v/>
      </c>
      <c r="D58" s="411" t="str">
        <f>IF(INDEX('CoC Ranking Data'!$A$1:$CB$106,ROW($D59),72)&lt;&gt;"",INDEX('CoC Ranking Data'!$A$1:$CB$106,ROW($D59),72),"")</f>
        <v/>
      </c>
    </row>
    <row r="59" spans="1:4" x14ac:dyDescent="0.25">
      <c r="A59" s="288" t="str">
        <f>IF(INDEX('CoC Ranking Data'!$A$1:$CB$106,ROW($D60),4)&lt;&gt;"",INDEX('CoC Ranking Data'!$A$1:$CB$106,ROW($D60),4),"")</f>
        <v/>
      </c>
      <c r="B59" s="288" t="str">
        <f>IF(INDEX('CoC Ranking Data'!$A$1:$CB$106,ROW($D60),5)&lt;&gt;"",INDEX('CoC Ranking Data'!$A$1:$CB$106,ROW($D60),5),"")</f>
        <v/>
      </c>
      <c r="C59" s="289" t="str">
        <f>IF(INDEX('CoC Ranking Data'!$A$1:$CB$106,ROW($D60),7)&lt;&gt;"",INDEX('CoC Ranking Data'!$A$1:$CB$106,ROW($D60),7),"")</f>
        <v/>
      </c>
      <c r="D59" s="411" t="str">
        <f>IF(INDEX('CoC Ranking Data'!$A$1:$CB$106,ROW($D60),72)&lt;&gt;"",INDEX('CoC Ranking Data'!$A$1:$CB$106,ROW($D60),72),"")</f>
        <v/>
      </c>
    </row>
    <row r="60" spans="1:4" x14ac:dyDescent="0.25">
      <c r="A60" s="288" t="str">
        <f>IF(INDEX('CoC Ranking Data'!$A$1:$CB$106,ROW($D61),4)&lt;&gt;"",INDEX('CoC Ranking Data'!$A$1:$CB$106,ROW($D61),4),"")</f>
        <v/>
      </c>
      <c r="B60" s="288" t="str">
        <f>IF(INDEX('CoC Ranking Data'!$A$1:$CB$106,ROW($D61),5)&lt;&gt;"",INDEX('CoC Ranking Data'!$A$1:$CB$106,ROW($D61),5),"")</f>
        <v/>
      </c>
      <c r="C60" s="289" t="str">
        <f>IF(INDEX('CoC Ranking Data'!$A$1:$CB$106,ROW($D61),7)&lt;&gt;"",INDEX('CoC Ranking Data'!$A$1:$CB$106,ROW($D61),7),"")</f>
        <v/>
      </c>
      <c r="D60" s="411" t="str">
        <f>IF(INDEX('CoC Ranking Data'!$A$1:$CB$106,ROW($D61),72)&lt;&gt;"",INDEX('CoC Ranking Data'!$A$1:$CB$106,ROW($D61),72),"")</f>
        <v/>
      </c>
    </row>
    <row r="61" spans="1:4" x14ac:dyDescent="0.25">
      <c r="A61" s="288" t="str">
        <f>IF(INDEX('CoC Ranking Data'!$A$1:$CB$106,ROW($D62),4)&lt;&gt;"",INDEX('CoC Ranking Data'!$A$1:$CB$106,ROW($D62),4),"")</f>
        <v/>
      </c>
      <c r="B61" s="288" t="str">
        <f>IF(INDEX('CoC Ranking Data'!$A$1:$CB$106,ROW($D62),5)&lt;&gt;"",INDEX('CoC Ranking Data'!$A$1:$CB$106,ROW($D62),5),"")</f>
        <v/>
      </c>
      <c r="C61" s="289" t="str">
        <f>IF(INDEX('CoC Ranking Data'!$A$1:$CB$106,ROW($D62),7)&lt;&gt;"",INDEX('CoC Ranking Data'!$A$1:$CB$106,ROW($D62),7),"")</f>
        <v/>
      </c>
      <c r="D61" s="411" t="str">
        <f>IF(INDEX('CoC Ranking Data'!$A$1:$CB$106,ROW($D62),72)&lt;&gt;"",INDEX('CoC Ranking Data'!$A$1:$CB$106,ROW($D62),72),"")</f>
        <v/>
      </c>
    </row>
    <row r="62" spans="1:4" x14ac:dyDescent="0.25">
      <c r="A62" s="288" t="str">
        <f>IF(INDEX('CoC Ranking Data'!$A$1:$CB$106,ROW($D63),4)&lt;&gt;"",INDEX('CoC Ranking Data'!$A$1:$CB$106,ROW($D63),4),"")</f>
        <v/>
      </c>
      <c r="B62" s="288" t="str">
        <f>IF(INDEX('CoC Ranking Data'!$A$1:$CB$106,ROW($D63),5)&lt;&gt;"",INDEX('CoC Ranking Data'!$A$1:$CB$106,ROW($D63),5),"")</f>
        <v/>
      </c>
      <c r="C62" s="289" t="str">
        <f>IF(INDEX('CoC Ranking Data'!$A$1:$CB$106,ROW($D63),7)&lt;&gt;"",INDEX('CoC Ranking Data'!$A$1:$CB$106,ROW($D63),7),"")</f>
        <v/>
      </c>
      <c r="D62" s="411" t="str">
        <f>IF(INDEX('CoC Ranking Data'!$A$1:$CB$106,ROW($D63),72)&lt;&gt;"",INDEX('CoC Ranking Data'!$A$1:$CB$106,ROW($D63),72),"")</f>
        <v/>
      </c>
    </row>
    <row r="63" spans="1:4" x14ac:dyDescent="0.25">
      <c r="A63" s="288" t="str">
        <f>IF(INDEX('CoC Ranking Data'!$A$1:$CB$106,ROW($D64),4)&lt;&gt;"",INDEX('CoC Ranking Data'!$A$1:$CB$106,ROW($D64),4),"")</f>
        <v/>
      </c>
      <c r="B63" s="288" t="str">
        <f>IF(INDEX('CoC Ranking Data'!$A$1:$CB$106,ROW($D64),5)&lt;&gt;"",INDEX('CoC Ranking Data'!$A$1:$CB$106,ROW($D64),5),"")</f>
        <v/>
      </c>
      <c r="C63" s="289" t="str">
        <f>IF(INDEX('CoC Ranking Data'!$A$1:$CB$106,ROW($D64),7)&lt;&gt;"",INDEX('CoC Ranking Data'!$A$1:$CB$106,ROW($D64),7),"")</f>
        <v/>
      </c>
      <c r="D63" s="411" t="str">
        <f>IF(INDEX('CoC Ranking Data'!$A$1:$CB$106,ROW($D64),72)&lt;&gt;"",INDEX('CoC Ranking Data'!$A$1:$CB$106,ROW($D64),72),"")</f>
        <v/>
      </c>
    </row>
    <row r="64" spans="1:4" x14ac:dyDescent="0.25">
      <c r="A64" s="288" t="str">
        <f>IF(INDEX('CoC Ranking Data'!$A$1:$CB$106,ROW($D65),4)&lt;&gt;"",INDEX('CoC Ranking Data'!$A$1:$CB$106,ROW($D65),4),"")</f>
        <v/>
      </c>
      <c r="B64" s="288" t="str">
        <f>IF(INDEX('CoC Ranking Data'!$A$1:$CB$106,ROW($D65),5)&lt;&gt;"",INDEX('CoC Ranking Data'!$A$1:$CB$106,ROW($D65),5),"")</f>
        <v/>
      </c>
      <c r="C64" s="289" t="str">
        <f>IF(INDEX('CoC Ranking Data'!$A$1:$CB$106,ROW($D65),7)&lt;&gt;"",INDEX('CoC Ranking Data'!$A$1:$CB$106,ROW($D65),7),"")</f>
        <v/>
      </c>
      <c r="D64" s="411" t="str">
        <f>IF(INDEX('CoC Ranking Data'!$A$1:$CB$106,ROW($D65),72)&lt;&gt;"",INDEX('CoC Ranking Data'!$A$1:$CB$106,ROW($D65),72),"")</f>
        <v/>
      </c>
    </row>
    <row r="65" spans="1:4" x14ac:dyDescent="0.25">
      <c r="A65" s="288" t="str">
        <f>IF(INDEX('CoC Ranking Data'!$A$1:$CB$106,ROW($D66),4)&lt;&gt;"",INDEX('CoC Ranking Data'!$A$1:$CB$106,ROW($D66),4),"")</f>
        <v/>
      </c>
      <c r="B65" s="288" t="str">
        <f>IF(INDEX('CoC Ranking Data'!$A$1:$CB$106,ROW($D66),5)&lt;&gt;"",INDEX('CoC Ranking Data'!$A$1:$CB$106,ROW($D66),5),"")</f>
        <v/>
      </c>
      <c r="C65" s="289" t="str">
        <f>IF(INDEX('CoC Ranking Data'!$A$1:$CB$106,ROW($D66),7)&lt;&gt;"",INDEX('CoC Ranking Data'!$A$1:$CB$106,ROW($D66),7),"")</f>
        <v/>
      </c>
      <c r="D65" s="411" t="str">
        <f>IF(INDEX('CoC Ranking Data'!$A$1:$CB$106,ROW($D66),72)&lt;&gt;"",INDEX('CoC Ranking Data'!$A$1:$CB$106,ROW($D66),72),"")</f>
        <v/>
      </c>
    </row>
    <row r="66" spans="1:4" x14ac:dyDescent="0.25">
      <c r="A66" s="288" t="str">
        <f>IF(INDEX('CoC Ranking Data'!$A$1:$CB$106,ROW($D67),4)&lt;&gt;"",INDEX('CoC Ranking Data'!$A$1:$CB$106,ROW($D67),4),"")</f>
        <v/>
      </c>
      <c r="B66" s="288" t="str">
        <f>IF(INDEX('CoC Ranking Data'!$A$1:$CB$106,ROW($D67),5)&lt;&gt;"",INDEX('CoC Ranking Data'!$A$1:$CB$106,ROW($D67),5),"")</f>
        <v/>
      </c>
      <c r="C66" s="289" t="str">
        <f>IF(INDEX('CoC Ranking Data'!$A$1:$CB$106,ROW($D67),7)&lt;&gt;"",INDEX('CoC Ranking Data'!$A$1:$CB$106,ROW($D67),7),"")</f>
        <v/>
      </c>
      <c r="D66" s="411" t="str">
        <f>IF(INDEX('CoC Ranking Data'!$A$1:$CB$106,ROW($D67),72)&lt;&gt;"",INDEX('CoC Ranking Data'!$A$1:$CB$106,ROW($D67),72),"")</f>
        <v/>
      </c>
    </row>
    <row r="67" spans="1:4" x14ac:dyDescent="0.25">
      <c r="A67" s="288" t="str">
        <f>IF(INDEX('CoC Ranking Data'!$A$1:$CB$106,ROW($D68),4)&lt;&gt;"",INDEX('CoC Ranking Data'!$A$1:$CB$106,ROW($D68),4),"")</f>
        <v/>
      </c>
      <c r="B67" s="288" t="str">
        <f>IF(INDEX('CoC Ranking Data'!$A$1:$CB$106,ROW($D68),5)&lt;&gt;"",INDEX('CoC Ranking Data'!$A$1:$CB$106,ROW($D68),5),"")</f>
        <v/>
      </c>
      <c r="C67" s="289" t="str">
        <f>IF(INDEX('CoC Ranking Data'!$A$1:$CB$106,ROW($D68),7)&lt;&gt;"",INDEX('CoC Ranking Data'!$A$1:$CB$106,ROW($D68),7),"")</f>
        <v/>
      </c>
      <c r="D67" s="411" t="str">
        <f>IF(INDEX('CoC Ranking Data'!$A$1:$CB$106,ROW($D68),72)&lt;&gt;"",INDEX('CoC Ranking Data'!$A$1:$CB$106,ROW($D68),72),"")</f>
        <v/>
      </c>
    </row>
    <row r="68" spans="1:4" x14ac:dyDescent="0.25">
      <c r="A68" s="288" t="str">
        <f>IF(INDEX('CoC Ranking Data'!$A$1:$CB$106,ROW($D69),4)&lt;&gt;"",INDEX('CoC Ranking Data'!$A$1:$CB$106,ROW($D69),4),"")</f>
        <v/>
      </c>
      <c r="B68" s="288" t="str">
        <f>IF(INDEX('CoC Ranking Data'!$A$1:$CB$106,ROW($D69),5)&lt;&gt;"",INDEX('CoC Ranking Data'!$A$1:$CB$106,ROW($D69),5),"")</f>
        <v/>
      </c>
      <c r="C68" s="289" t="str">
        <f>IF(INDEX('CoC Ranking Data'!$A$1:$CB$106,ROW($D69),7)&lt;&gt;"",INDEX('CoC Ranking Data'!$A$1:$CB$106,ROW($D69),7),"")</f>
        <v/>
      </c>
      <c r="D68" s="411" t="str">
        <f>IF(INDEX('CoC Ranking Data'!$A$1:$CB$106,ROW($D69),72)&lt;&gt;"",INDEX('CoC Ranking Data'!$A$1:$CB$106,ROW($D69),72),"")</f>
        <v/>
      </c>
    </row>
    <row r="69" spans="1:4" x14ac:dyDescent="0.25">
      <c r="A69" s="288" t="str">
        <f>IF(INDEX('CoC Ranking Data'!$A$1:$CB$106,ROW($D70),4)&lt;&gt;"",INDEX('CoC Ranking Data'!$A$1:$CB$106,ROW($D70),4),"")</f>
        <v/>
      </c>
      <c r="B69" s="288" t="str">
        <f>IF(INDEX('CoC Ranking Data'!$A$1:$CB$106,ROW($D70),5)&lt;&gt;"",INDEX('CoC Ranking Data'!$A$1:$CB$106,ROW($D70),5),"")</f>
        <v/>
      </c>
      <c r="C69" s="289" t="str">
        <f>IF(INDEX('CoC Ranking Data'!$A$1:$CB$106,ROW($D70),7)&lt;&gt;"",INDEX('CoC Ranking Data'!$A$1:$CB$106,ROW($D70),7),"")</f>
        <v/>
      </c>
      <c r="D69" s="411" t="str">
        <f>IF(INDEX('CoC Ranking Data'!$A$1:$CB$106,ROW($D70),72)&lt;&gt;"",INDEX('CoC Ranking Data'!$A$1:$CB$106,ROW($D70),72),"")</f>
        <v/>
      </c>
    </row>
    <row r="70" spans="1:4" x14ac:dyDescent="0.25">
      <c r="A70" s="288" t="str">
        <f>IF(INDEX('CoC Ranking Data'!$A$1:$CB$106,ROW($D71),4)&lt;&gt;"",INDEX('CoC Ranking Data'!$A$1:$CB$106,ROW($D71),4),"")</f>
        <v/>
      </c>
      <c r="B70" s="288" t="str">
        <f>IF(INDEX('CoC Ranking Data'!$A$1:$CB$106,ROW($D71),5)&lt;&gt;"",INDEX('CoC Ranking Data'!$A$1:$CB$106,ROW($D71),5),"")</f>
        <v/>
      </c>
      <c r="C70" s="289" t="str">
        <f>IF(INDEX('CoC Ranking Data'!$A$1:$CB$106,ROW($D71),7)&lt;&gt;"",INDEX('CoC Ranking Data'!$A$1:$CB$106,ROW($D71),7),"")</f>
        <v/>
      </c>
      <c r="D70" s="411" t="str">
        <f>IF(INDEX('CoC Ranking Data'!$A$1:$CB$106,ROW($D71),72)&lt;&gt;"",INDEX('CoC Ranking Data'!$A$1:$CB$106,ROW($D71),72),"")</f>
        <v/>
      </c>
    </row>
    <row r="71" spans="1:4" x14ac:dyDescent="0.25">
      <c r="A71" s="288" t="str">
        <f>IF(INDEX('CoC Ranking Data'!$A$1:$CB$106,ROW($D72),4)&lt;&gt;"",INDEX('CoC Ranking Data'!$A$1:$CB$106,ROW($D72),4),"")</f>
        <v/>
      </c>
      <c r="B71" s="288" t="str">
        <f>IF(INDEX('CoC Ranking Data'!$A$1:$CB$106,ROW($D72),5)&lt;&gt;"",INDEX('CoC Ranking Data'!$A$1:$CB$106,ROW($D72),5),"")</f>
        <v/>
      </c>
      <c r="C71" s="289" t="str">
        <f>IF(INDEX('CoC Ranking Data'!$A$1:$CB$106,ROW($D72),7)&lt;&gt;"",INDEX('CoC Ranking Data'!$A$1:$CB$106,ROW($D72),7),"")</f>
        <v/>
      </c>
      <c r="D71" s="411" t="str">
        <f>IF(INDEX('CoC Ranking Data'!$A$1:$CB$106,ROW($D72),72)&lt;&gt;"",INDEX('CoC Ranking Data'!$A$1:$CB$106,ROW($D72),72),"")</f>
        <v/>
      </c>
    </row>
    <row r="72" spans="1:4" x14ac:dyDescent="0.25">
      <c r="A72" s="288" t="str">
        <f>IF(INDEX('CoC Ranking Data'!$A$1:$CB$106,ROW($D73),4)&lt;&gt;"",INDEX('CoC Ranking Data'!$A$1:$CB$106,ROW($D73),4),"")</f>
        <v/>
      </c>
      <c r="B72" s="288" t="str">
        <f>IF(INDEX('CoC Ranking Data'!$A$1:$CB$106,ROW($D73),5)&lt;&gt;"",INDEX('CoC Ranking Data'!$A$1:$CB$106,ROW($D73),5),"")</f>
        <v/>
      </c>
      <c r="C72" s="289" t="str">
        <f>IF(INDEX('CoC Ranking Data'!$A$1:$CB$106,ROW($D73),7)&lt;&gt;"",INDEX('CoC Ranking Data'!$A$1:$CB$106,ROW($D73),7),"")</f>
        <v/>
      </c>
      <c r="D72" s="411" t="str">
        <f>IF(INDEX('CoC Ranking Data'!$A$1:$CB$106,ROW($D73),72)&lt;&gt;"",INDEX('CoC Ranking Data'!$A$1:$CB$106,ROW($D73),72),"")</f>
        <v/>
      </c>
    </row>
    <row r="73" spans="1:4" x14ac:dyDescent="0.25">
      <c r="A73" s="288" t="str">
        <f>IF(INDEX('CoC Ranking Data'!$A$1:$CB$106,ROW($D74),4)&lt;&gt;"",INDEX('CoC Ranking Data'!$A$1:$CB$106,ROW($D74),4),"")</f>
        <v/>
      </c>
      <c r="B73" s="288" t="str">
        <f>IF(INDEX('CoC Ranking Data'!$A$1:$CB$106,ROW($D74),5)&lt;&gt;"",INDEX('CoC Ranking Data'!$A$1:$CB$106,ROW($D74),5),"")</f>
        <v/>
      </c>
      <c r="C73" s="289" t="str">
        <f>IF(INDEX('CoC Ranking Data'!$A$1:$CB$106,ROW($D74),7)&lt;&gt;"",INDEX('CoC Ranking Data'!$A$1:$CB$106,ROW($D74),7),"")</f>
        <v/>
      </c>
      <c r="D73" s="411" t="str">
        <f>IF(INDEX('CoC Ranking Data'!$A$1:$CB$106,ROW($D74),72)&lt;&gt;"",INDEX('CoC Ranking Data'!$A$1:$CB$106,ROW($D74),72),"")</f>
        <v/>
      </c>
    </row>
    <row r="74" spans="1:4" x14ac:dyDescent="0.25">
      <c r="A74" s="288" t="str">
        <f>IF(INDEX('CoC Ranking Data'!$A$1:$CB$106,ROW($D75),4)&lt;&gt;"",INDEX('CoC Ranking Data'!$A$1:$CB$106,ROW($D75),4),"")</f>
        <v/>
      </c>
      <c r="B74" s="288" t="str">
        <f>IF(INDEX('CoC Ranking Data'!$A$1:$CB$106,ROW($D75),5)&lt;&gt;"",INDEX('CoC Ranking Data'!$A$1:$CB$106,ROW($D75),5),"")</f>
        <v/>
      </c>
      <c r="C74" s="289" t="str">
        <f>IF(INDEX('CoC Ranking Data'!$A$1:$CB$106,ROW($D75),7)&lt;&gt;"",INDEX('CoC Ranking Data'!$A$1:$CB$106,ROW($D75),7),"")</f>
        <v/>
      </c>
      <c r="D74" s="411" t="str">
        <f>IF(INDEX('CoC Ranking Data'!$A$1:$CB$106,ROW($D75),72)&lt;&gt;"",INDEX('CoC Ranking Data'!$A$1:$CB$106,ROW($D75),72),"")</f>
        <v/>
      </c>
    </row>
    <row r="75" spans="1:4" x14ac:dyDescent="0.25">
      <c r="A75" s="288" t="str">
        <f>IF(INDEX('CoC Ranking Data'!$A$1:$CB$106,ROW($D76),4)&lt;&gt;"",INDEX('CoC Ranking Data'!$A$1:$CB$106,ROW($D76),4),"")</f>
        <v/>
      </c>
      <c r="B75" s="288" t="str">
        <f>IF(INDEX('CoC Ranking Data'!$A$1:$CB$106,ROW($D76),5)&lt;&gt;"",INDEX('CoC Ranking Data'!$A$1:$CB$106,ROW($D76),5),"")</f>
        <v/>
      </c>
      <c r="C75" s="289" t="str">
        <f>IF(INDEX('CoC Ranking Data'!$A$1:$CB$106,ROW($D76),7)&lt;&gt;"",INDEX('CoC Ranking Data'!$A$1:$CB$106,ROW($D76),7),"")</f>
        <v/>
      </c>
      <c r="D75" s="411" t="str">
        <f>IF(INDEX('CoC Ranking Data'!$A$1:$CB$106,ROW($D76),72)&lt;&gt;"",INDEX('CoC Ranking Data'!$A$1:$CB$106,ROW($D76),72),"")</f>
        <v/>
      </c>
    </row>
    <row r="76" spans="1:4" x14ac:dyDescent="0.25">
      <c r="A76" s="288" t="str">
        <f>IF(INDEX('CoC Ranking Data'!$A$1:$CB$106,ROW($D77),4)&lt;&gt;"",INDEX('CoC Ranking Data'!$A$1:$CB$106,ROW($D77),4),"")</f>
        <v/>
      </c>
      <c r="B76" s="288" t="str">
        <f>IF(INDEX('CoC Ranking Data'!$A$1:$CB$106,ROW($D77),5)&lt;&gt;"",INDEX('CoC Ranking Data'!$A$1:$CB$106,ROW($D77),5),"")</f>
        <v/>
      </c>
      <c r="C76" s="289" t="str">
        <f>IF(INDEX('CoC Ranking Data'!$A$1:$CB$106,ROW($D77),7)&lt;&gt;"",INDEX('CoC Ranking Data'!$A$1:$CB$106,ROW($D77),7),"")</f>
        <v/>
      </c>
      <c r="D76" s="411" t="str">
        <f>IF(INDEX('CoC Ranking Data'!$A$1:$CB$106,ROW($D77),72)&lt;&gt;"",INDEX('CoC Ranking Data'!$A$1:$CB$106,ROW($D77),72),"")</f>
        <v/>
      </c>
    </row>
    <row r="77" spans="1:4" x14ac:dyDescent="0.25">
      <c r="A77" s="288" t="str">
        <f>IF(INDEX('CoC Ranking Data'!$A$1:$CB$106,ROW($D78),4)&lt;&gt;"",INDEX('CoC Ranking Data'!$A$1:$CB$106,ROW($D78),4),"")</f>
        <v/>
      </c>
      <c r="B77" s="288" t="str">
        <f>IF(INDEX('CoC Ranking Data'!$A$1:$CB$106,ROW($D78),5)&lt;&gt;"",INDEX('CoC Ranking Data'!$A$1:$CB$106,ROW($D78),5),"")</f>
        <v/>
      </c>
      <c r="C77" s="289" t="str">
        <f>IF(INDEX('CoC Ranking Data'!$A$1:$CB$106,ROW($D78),7)&lt;&gt;"",INDEX('CoC Ranking Data'!$A$1:$CB$106,ROW($D78),7),"")</f>
        <v/>
      </c>
      <c r="D77" s="411" t="str">
        <f>IF(INDEX('CoC Ranking Data'!$A$1:$CB$106,ROW($D78),72)&lt;&gt;"",INDEX('CoC Ranking Data'!$A$1:$CB$106,ROW($D78),72),"")</f>
        <v/>
      </c>
    </row>
    <row r="78" spans="1:4" x14ac:dyDescent="0.25">
      <c r="A78" s="288" t="str">
        <f>IF(INDEX('CoC Ranking Data'!$A$1:$CB$106,ROW($D79),4)&lt;&gt;"",INDEX('CoC Ranking Data'!$A$1:$CB$106,ROW($D79),4),"")</f>
        <v/>
      </c>
      <c r="B78" s="288" t="str">
        <f>IF(INDEX('CoC Ranking Data'!$A$1:$CB$106,ROW($D79),5)&lt;&gt;"",INDEX('CoC Ranking Data'!$A$1:$CB$106,ROW($D79),5),"")</f>
        <v/>
      </c>
      <c r="C78" s="289" t="str">
        <f>IF(INDEX('CoC Ranking Data'!$A$1:$CB$106,ROW($D79),7)&lt;&gt;"",INDEX('CoC Ranking Data'!$A$1:$CB$106,ROW($D79),7),"")</f>
        <v/>
      </c>
      <c r="D78" s="411" t="str">
        <f>IF(INDEX('CoC Ranking Data'!$A$1:$CB$106,ROW($D79),72)&lt;&gt;"",INDEX('CoC Ranking Data'!$A$1:$CB$106,ROW($D79),72),"")</f>
        <v/>
      </c>
    </row>
    <row r="79" spans="1:4" x14ac:dyDescent="0.25">
      <c r="A79" s="288" t="str">
        <f>IF(INDEX('CoC Ranking Data'!$A$1:$CB$106,ROW($D80),4)&lt;&gt;"",INDEX('CoC Ranking Data'!$A$1:$CB$106,ROW($D80),4),"")</f>
        <v/>
      </c>
      <c r="B79" s="288" t="str">
        <f>IF(INDEX('CoC Ranking Data'!$A$1:$CB$106,ROW($D80),5)&lt;&gt;"",INDEX('CoC Ranking Data'!$A$1:$CB$106,ROW($D80),5),"")</f>
        <v/>
      </c>
      <c r="C79" s="289" t="str">
        <f>IF(INDEX('CoC Ranking Data'!$A$1:$CB$106,ROW($D80),7)&lt;&gt;"",INDEX('CoC Ranking Data'!$A$1:$CB$106,ROW($D80),7),"")</f>
        <v/>
      </c>
      <c r="D79" s="411" t="str">
        <f>IF(INDEX('CoC Ranking Data'!$A$1:$CB$106,ROW($D80),72)&lt;&gt;"",INDEX('CoC Ranking Data'!$A$1:$CB$106,ROW($D80),72),"")</f>
        <v/>
      </c>
    </row>
    <row r="80" spans="1:4" x14ac:dyDescent="0.25">
      <c r="A80" s="288" t="str">
        <f>IF(INDEX('CoC Ranking Data'!$A$1:$CB$106,ROW($D81),4)&lt;&gt;"",INDEX('CoC Ranking Data'!$A$1:$CB$106,ROW($D81),4),"")</f>
        <v/>
      </c>
      <c r="B80" s="288" t="str">
        <f>IF(INDEX('CoC Ranking Data'!$A$1:$CB$106,ROW($D81),5)&lt;&gt;"",INDEX('CoC Ranking Data'!$A$1:$CB$106,ROW($D81),5),"")</f>
        <v/>
      </c>
      <c r="C80" s="289" t="str">
        <f>IF(INDEX('CoC Ranking Data'!$A$1:$CB$106,ROW($D81),7)&lt;&gt;"",INDEX('CoC Ranking Data'!$A$1:$CB$106,ROW($D81),7),"")</f>
        <v/>
      </c>
      <c r="D80" s="411" t="str">
        <f>IF(INDEX('CoC Ranking Data'!$A$1:$CB$106,ROW($D81),72)&lt;&gt;"",INDEX('CoC Ranking Data'!$A$1:$CB$106,ROW($D81),72),"")</f>
        <v/>
      </c>
    </row>
    <row r="81" spans="1:4" x14ac:dyDescent="0.25">
      <c r="A81" s="288" t="str">
        <f>IF(INDEX('CoC Ranking Data'!$A$1:$CB$106,ROW($D82),4)&lt;&gt;"",INDEX('CoC Ranking Data'!$A$1:$CB$106,ROW($D82),4),"")</f>
        <v/>
      </c>
      <c r="B81" s="288" t="str">
        <f>IF(INDEX('CoC Ranking Data'!$A$1:$CB$106,ROW($D82),5)&lt;&gt;"",INDEX('CoC Ranking Data'!$A$1:$CB$106,ROW($D82),5),"")</f>
        <v/>
      </c>
      <c r="C81" s="289" t="str">
        <f>IF(INDEX('CoC Ranking Data'!$A$1:$CB$106,ROW($D82),7)&lt;&gt;"",INDEX('CoC Ranking Data'!$A$1:$CB$106,ROW($D82),7),"")</f>
        <v/>
      </c>
      <c r="D81" s="411" t="str">
        <f>IF(INDEX('CoC Ranking Data'!$A$1:$CB$106,ROW($D82),72)&lt;&gt;"",INDEX('CoC Ranking Data'!$A$1:$CB$106,ROW($D82),72),"")</f>
        <v/>
      </c>
    </row>
    <row r="82" spans="1:4" x14ac:dyDescent="0.25">
      <c r="A82" s="288" t="str">
        <f>IF(INDEX('CoC Ranking Data'!$A$1:$CB$106,ROW($D83),4)&lt;&gt;"",INDEX('CoC Ranking Data'!$A$1:$CB$106,ROW($D83),4),"")</f>
        <v/>
      </c>
      <c r="B82" s="288" t="str">
        <f>IF(INDEX('CoC Ranking Data'!$A$1:$CB$106,ROW($D83),5)&lt;&gt;"",INDEX('CoC Ranking Data'!$A$1:$CB$106,ROW($D83),5),"")</f>
        <v/>
      </c>
      <c r="C82" s="289" t="str">
        <f>IF(INDEX('CoC Ranking Data'!$A$1:$CB$106,ROW($D83),7)&lt;&gt;"",INDEX('CoC Ranking Data'!$A$1:$CB$106,ROW($D83),7),"")</f>
        <v/>
      </c>
      <c r="D82" s="411" t="str">
        <f>IF(INDEX('CoC Ranking Data'!$A$1:$CB$106,ROW($D83),72)&lt;&gt;"",INDEX('CoC Ranking Data'!$A$1:$CB$106,ROW($D83),72),"")</f>
        <v/>
      </c>
    </row>
    <row r="83" spans="1:4" x14ac:dyDescent="0.25">
      <c r="A83" s="288" t="str">
        <f>IF(INDEX('CoC Ranking Data'!$A$1:$CB$106,ROW($D84),4)&lt;&gt;"",INDEX('CoC Ranking Data'!$A$1:$CB$106,ROW($D84),4),"")</f>
        <v/>
      </c>
      <c r="B83" s="288" t="str">
        <f>IF(INDEX('CoC Ranking Data'!$A$1:$CB$106,ROW($D84),5)&lt;&gt;"",INDEX('CoC Ranking Data'!$A$1:$CB$106,ROW($D84),5),"")</f>
        <v/>
      </c>
      <c r="C83" s="289" t="str">
        <f>IF(INDEX('CoC Ranking Data'!$A$1:$CB$106,ROW($D84),7)&lt;&gt;"",INDEX('CoC Ranking Data'!$A$1:$CB$106,ROW($D84),7),"")</f>
        <v/>
      </c>
      <c r="D83" s="411" t="str">
        <f>IF(INDEX('CoC Ranking Data'!$A$1:$CB$106,ROW($D84),72)&lt;&gt;"",INDEX('CoC Ranking Data'!$A$1:$CB$106,ROW($D84),72),"")</f>
        <v/>
      </c>
    </row>
    <row r="84" spans="1:4" x14ac:dyDescent="0.25">
      <c r="A84" s="288" t="str">
        <f>IF(INDEX('CoC Ranking Data'!$A$1:$CB$106,ROW($D85),4)&lt;&gt;"",INDEX('CoC Ranking Data'!$A$1:$CB$106,ROW($D85),4),"")</f>
        <v/>
      </c>
      <c r="B84" s="288" t="str">
        <f>IF(INDEX('CoC Ranking Data'!$A$1:$CB$106,ROW($D85),5)&lt;&gt;"",INDEX('CoC Ranking Data'!$A$1:$CB$106,ROW($D85),5),"")</f>
        <v/>
      </c>
      <c r="C84" s="289" t="str">
        <f>IF(INDEX('CoC Ranking Data'!$A$1:$CB$106,ROW($D85),7)&lt;&gt;"",INDEX('CoC Ranking Data'!$A$1:$CB$106,ROW($D85),7),"")</f>
        <v/>
      </c>
      <c r="D84" s="411" t="str">
        <f>IF(INDEX('CoC Ranking Data'!$A$1:$CB$106,ROW($D85),72)&lt;&gt;"",INDEX('CoC Ranking Data'!$A$1:$CB$106,ROW($D85),72),"")</f>
        <v/>
      </c>
    </row>
    <row r="85" spans="1:4" x14ac:dyDescent="0.25">
      <c r="A85" s="288" t="str">
        <f>IF(INDEX('CoC Ranking Data'!$A$1:$CB$106,ROW($D86),4)&lt;&gt;"",INDEX('CoC Ranking Data'!$A$1:$CB$106,ROW($D86),4),"")</f>
        <v/>
      </c>
      <c r="B85" s="288" t="str">
        <f>IF(INDEX('CoC Ranking Data'!$A$1:$CB$106,ROW($D86),5)&lt;&gt;"",INDEX('CoC Ranking Data'!$A$1:$CB$106,ROW($D86),5),"")</f>
        <v/>
      </c>
      <c r="C85" s="289" t="str">
        <f>IF(INDEX('CoC Ranking Data'!$A$1:$CB$106,ROW($D86),7)&lt;&gt;"",INDEX('CoC Ranking Data'!$A$1:$CB$106,ROW($D86),7),"")</f>
        <v/>
      </c>
      <c r="D85" s="411" t="str">
        <f>IF(INDEX('CoC Ranking Data'!$A$1:$CB$106,ROW($D86),72)&lt;&gt;"",INDEX('CoC Ranking Data'!$A$1:$CB$106,ROW($D86),72),"")</f>
        <v/>
      </c>
    </row>
    <row r="86" spans="1:4" x14ac:dyDescent="0.25">
      <c r="A86" s="288" t="str">
        <f>IF(INDEX('CoC Ranking Data'!$A$1:$CB$106,ROW($D87),4)&lt;&gt;"",INDEX('CoC Ranking Data'!$A$1:$CB$106,ROW($D87),4),"")</f>
        <v/>
      </c>
      <c r="B86" s="288" t="str">
        <f>IF(INDEX('CoC Ranking Data'!$A$1:$CB$106,ROW($D87),5)&lt;&gt;"",INDEX('CoC Ranking Data'!$A$1:$CB$106,ROW($D87),5),"")</f>
        <v/>
      </c>
      <c r="C86" s="289" t="str">
        <f>IF(INDEX('CoC Ranking Data'!$A$1:$CB$106,ROW($D87),7)&lt;&gt;"",INDEX('CoC Ranking Data'!$A$1:$CB$106,ROW($D87),7),"")</f>
        <v/>
      </c>
      <c r="D86" s="411" t="str">
        <f>IF(INDEX('CoC Ranking Data'!$A$1:$CB$106,ROW($D87),72)&lt;&gt;"",INDEX('CoC Ranking Data'!$A$1:$CB$106,ROW($D87),72),"")</f>
        <v/>
      </c>
    </row>
    <row r="87" spans="1:4" x14ac:dyDescent="0.25">
      <c r="A87" s="288" t="str">
        <f>IF(INDEX('CoC Ranking Data'!$A$1:$CB$106,ROW($D88),4)&lt;&gt;"",INDEX('CoC Ranking Data'!$A$1:$CB$106,ROW($D88),4),"")</f>
        <v/>
      </c>
      <c r="B87" s="288" t="str">
        <f>IF(INDEX('CoC Ranking Data'!$A$1:$CB$106,ROW($D88),5)&lt;&gt;"",INDEX('CoC Ranking Data'!$A$1:$CB$106,ROW($D88),5),"")</f>
        <v/>
      </c>
      <c r="C87" s="289" t="str">
        <f>IF(INDEX('CoC Ranking Data'!$A$1:$CB$106,ROW($D88),7)&lt;&gt;"",INDEX('CoC Ranking Data'!$A$1:$CB$106,ROW($D88),7),"")</f>
        <v/>
      </c>
      <c r="D87" s="411" t="str">
        <f>IF(INDEX('CoC Ranking Data'!$A$1:$CB$106,ROW($D88),72)&lt;&gt;"",INDEX('CoC Ranking Data'!$A$1:$CB$106,ROW($D88),72),"")</f>
        <v/>
      </c>
    </row>
    <row r="88" spans="1:4" x14ac:dyDescent="0.25">
      <c r="A88" s="288" t="str">
        <f>IF(INDEX('CoC Ranking Data'!$A$1:$CB$106,ROW($D89),4)&lt;&gt;"",INDEX('CoC Ranking Data'!$A$1:$CB$106,ROW($D89),4),"")</f>
        <v/>
      </c>
      <c r="B88" s="288" t="str">
        <f>IF(INDEX('CoC Ranking Data'!$A$1:$CB$106,ROW($D89),5)&lt;&gt;"",INDEX('CoC Ranking Data'!$A$1:$CB$106,ROW($D89),5),"")</f>
        <v/>
      </c>
      <c r="C88" s="289" t="str">
        <f>IF(INDEX('CoC Ranking Data'!$A$1:$CB$106,ROW($D89),7)&lt;&gt;"",INDEX('CoC Ranking Data'!$A$1:$CB$106,ROW($D89),7),"")</f>
        <v/>
      </c>
      <c r="D88" s="411" t="str">
        <f>IF(INDEX('CoC Ranking Data'!$A$1:$CB$106,ROW($D89),72)&lt;&gt;"",INDEX('CoC Ranking Data'!$A$1:$CB$106,ROW($D89),72),"")</f>
        <v/>
      </c>
    </row>
    <row r="89" spans="1:4" x14ac:dyDescent="0.25">
      <c r="A89" s="288" t="str">
        <f>IF(INDEX('CoC Ranking Data'!$A$1:$CB$106,ROW($D90),4)&lt;&gt;"",INDEX('CoC Ranking Data'!$A$1:$CB$106,ROW($D90),4),"")</f>
        <v/>
      </c>
      <c r="B89" s="288" t="str">
        <f>IF(INDEX('CoC Ranking Data'!$A$1:$CB$106,ROW($D90),5)&lt;&gt;"",INDEX('CoC Ranking Data'!$A$1:$CB$106,ROW($D90),5),"")</f>
        <v/>
      </c>
      <c r="C89" s="289" t="str">
        <f>IF(INDEX('CoC Ranking Data'!$A$1:$CB$106,ROW($D90),7)&lt;&gt;"",INDEX('CoC Ranking Data'!$A$1:$CB$106,ROW($D90),7),"")</f>
        <v/>
      </c>
      <c r="D89" s="411" t="str">
        <f>IF(INDEX('CoC Ranking Data'!$A$1:$CB$106,ROW($D90),72)&lt;&gt;"",INDEX('CoC Ranking Data'!$A$1:$CB$106,ROW($D90),72),"")</f>
        <v/>
      </c>
    </row>
    <row r="90" spans="1:4" x14ac:dyDescent="0.25">
      <c r="A90" s="288" t="str">
        <f>IF(INDEX('CoC Ranking Data'!$A$1:$CB$106,ROW($D91),4)&lt;&gt;"",INDEX('CoC Ranking Data'!$A$1:$CB$106,ROW($D91),4),"")</f>
        <v/>
      </c>
      <c r="B90" s="288" t="str">
        <f>IF(INDEX('CoC Ranking Data'!$A$1:$CB$106,ROW($D91),5)&lt;&gt;"",INDEX('CoC Ranking Data'!$A$1:$CB$106,ROW($D91),5),"")</f>
        <v/>
      </c>
      <c r="C90" s="289" t="str">
        <f>IF(INDEX('CoC Ranking Data'!$A$1:$CB$106,ROW($D91),7)&lt;&gt;"",INDEX('CoC Ranking Data'!$A$1:$CB$106,ROW($D91),7),"")</f>
        <v/>
      </c>
      <c r="D90" s="411" t="str">
        <f>IF(INDEX('CoC Ranking Data'!$A$1:$CB$106,ROW($D91),72)&lt;&gt;"",INDEX('CoC Ranking Data'!$A$1:$CB$106,ROW($D91),72),"")</f>
        <v/>
      </c>
    </row>
    <row r="91" spans="1:4" x14ac:dyDescent="0.25">
      <c r="A91" s="288" t="str">
        <f>IF(INDEX('CoC Ranking Data'!$A$1:$CB$106,ROW($D92),4)&lt;&gt;"",INDEX('CoC Ranking Data'!$A$1:$CB$106,ROW($D92),4),"")</f>
        <v/>
      </c>
      <c r="B91" s="288" t="str">
        <f>IF(INDEX('CoC Ranking Data'!$A$1:$CB$106,ROW($D92),5)&lt;&gt;"",INDEX('CoC Ranking Data'!$A$1:$CB$106,ROW($D92),5),"")</f>
        <v/>
      </c>
      <c r="C91" s="289" t="str">
        <f>IF(INDEX('CoC Ranking Data'!$A$1:$CB$106,ROW($D92),7)&lt;&gt;"",INDEX('CoC Ranking Data'!$A$1:$CB$106,ROW($D92),7),"")</f>
        <v/>
      </c>
      <c r="D91" s="411" t="str">
        <f>IF(INDEX('CoC Ranking Data'!$A$1:$CB$106,ROW($D92),72)&lt;&gt;"",INDEX('CoC Ranking Data'!$A$1:$CB$106,ROW($D92),72),"")</f>
        <v/>
      </c>
    </row>
    <row r="92" spans="1:4" x14ac:dyDescent="0.25">
      <c r="A92" s="288" t="str">
        <f>IF(INDEX('CoC Ranking Data'!$A$1:$CB$106,ROW($D93),4)&lt;&gt;"",INDEX('CoC Ranking Data'!$A$1:$CB$106,ROW($D93),4),"")</f>
        <v/>
      </c>
      <c r="B92" s="288" t="str">
        <f>IF(INDEX('CoC Ranking Data'!$A$1:$CB$106,ROW($D93),5)&lt;&gt;"",INDEX('CoC Ranking Data'!$A$1:$CB$106,ROW($D93),5),"")</f>
        <v/>
      </c>
      <c r="C92" s="289" t="str">
        <f>IF(INDEX('CoC Ranking Data'!$A$1:$CB$106,ROW($D93),7)&lt;&gt;"",INDEX('CoC Ranking Data'!$A$1:$CB$106,ROW($D93),7),"")</f>
        <v/>
      </c>
      <c r="D92" s="411" t="str">
        <f>IF(INDEX('CoC Ranking Data'!$A$1:$CB$106,ROW($D93),72)&lt;&gt;"",INDEX('CoC Ranking Data'!$A$1:$CB$106,ROW($D93),72),"")</f>
        <v/>
      </c>
    </row>
    <row r="93" spans="1:4" x14ac:dyDescent="0.25">
      <c r="A93" s="288" t="str">
        <f>IF(INDEX('CoC Ranking Data'!$A$1:$CB$106,ROW($D94),4)&lt;&gt;"",INDEX('CoC Ranking Data'!$A$1:$CB$106,ROW($D94),4),"")</f>
        <v/>
      </c>
      <c r="B93" s="288" t="str">
        <f>IF(INDEX('CoC Ranking Data'!$A$1:$CB$106,ROW($D94),5)&lt;&gt;"",INDEX('CoC Ranking Data'!$A$1:$CB$106,ROW($D94),5),"")</f>
        <v/>
      </c>
      <c r="C93" s="289" t="str">
        <f>IF(INDEX('CoC Ranking Data'!$A$1:$CB$106,ROW($D94),7)&lt;&gt;"",INDEX('CoC Ranking Data'!$A$1:$CB$106,ROW($D94),7),"")</f>
        <v/>
      </c>
      <c r="D93" s="411" t="str">
        <f>IF(INDEX('CoC Ranking Data'!$A$1:$CB$106,ROW($D94),72)&lt;&gt;"",INDEX('CoC Ranking Data'!$A$1:$CB$106,ROW($D94),72),"")</f>
        <v/>
      </c>
    </row>
    <row r="94" spans="1:4" x14ac:dyDescent="0.25">
      <c r="A94" s="288" t="str">
        <f>IF(INDEX('CoC Ranking Data'!$A$1:$CB$106,ROW($D95),4)&lt;&gt;"",INDEX('CoC Ranking Data'!$A$1:$CB$106,ROW($D95),4),"")</f>
        <v/>
      </c>
      <c r="B94" s="288" t="str">
        <f>IF(INDEX('CoC Ranking Data'!$A$1:$CB$106,ROW($D95),5)&lt;&gt;"",INDEX('CoC Ranking Data'!$A$1:$CB$106,ROW($D95),5),"")</f>
        <v/>
      </c>
      <c r="C94" s="289" t="str">
        <f>IF(INDEX('CoC Ranking Data'!$A$1:$CB$106,ROW($D95),7)&lt;&gt;"",INDEX('CoC Ranking Data'!$A$1:$CB$106,ROW($D95),7),"")</f>
        <v/>
      </c>
      <c r="D94" s="411" t="str">
        <f>IF(INDEX('CoC Ranking Data'!$A$1:$CB$106,ROW($D95),72)&lt;&gt;"",INDEX('CoC Ranking Data'!$A$1:$CB$106,ROW($D95),72),"")</f>
        <v/>
      </c>
    </row>
    <row r="95" spans="1:4" x14ac:dyDescent="0.25">
      <c r="A95" s="288" t="str">
        <f>IF(INDEX('CoC Ranking Data'!$A$1:$CB$106,ROW($D96),4)&lt;&gt;"",INDEX('CoC Ranking Data'!$A$1:$CB$106,ROW($D96),4),"")</f>
        <v/>
      </c>
      <c r="B95" s="288" t="str">
        <f>IF(INDEX('CoC Ranking Data'!$A$1:$CB$106,ROW($D96),5)&lt;&gt;"",INDEX('CoC Ranking Data'!$A$1:$CB$106,ROW($D96),5),"")</f>
        <v/>
      </c>
      <c r="C95" s="289" t="str">
        <f>IF(INDEX('CoC Ranking Data'!$A$1:$CB$106,ROW($D96),7)&lt;&gt;"",INDEX('CoC Ranking Data'!$A$1:$CB$106,ROW($D96),7),"")</f>
        <v/>
      </c>
      <c r="D95" s="411" t="str">
        <f>IF(INDEX('CoC Ranking Data'!$A$1:$CB$106,ROW($D96),72)&lt;&gt;"",INDEX('CoC Ranking Data'!$A$1:$CB$106,ROW($D96),72),"")</f>
        <v/>
      </c>
    </row>
    <row r="96" spans="1:4" x14ac:dyDescent="0.25">
      <c r="A96" s="288" t="str">
        <f>IF(INDEX('CoC Ranking Data'!$A$1:$CB$106,ROW($D97),4)&lt;&gt;"",INDEX('CoC Ranking Data'!$A$1:$CB$106,ROW($D97),4),"")</f>
        <v/>
      </c>
      <c r="B96" s="288" t="str">
        <f>IF(INDEX('CoC Ranking Data'!$A$1:$CB$106,ROW($D97),5)&lt;&gt;"",INDEX('CoC Ranking Data'!$A$1:$CB$106,ROW($D97),5),"")</f>
        <v/>
      </c>
      <c r="C96" s="289" t="str">
        <f>IF(INDEX('CoC Ranking Data'!$A$1:$CB$106,ROW($D97),7)&lt;&gt;"",INDEX('CoC Ranking Data'!$A$1:$CB$106,ROW($D97),7),"")</f>
        <v/>
      </c>
      <c r="D96" s="411" t="str">
        <f>IF(INDEX('CoC Ranking Data'!$A$1:$CB$106,ROW($D97),72)&lt;&gt;"",INDEX('CoC Ranking Data'!$A$1:$CB$106,ROW($D97),72),"")</f>
        <v/>
      </c>
    </row>
    <row r="97" spans="1:4" x14ac:dyDescent="0.25">
      <c r="A97" s="288" t="str">
        <f>IF(INDEX('CoC Ranking Data'!$A$1:$CB$106,ROW($D98),4)&lt;&gt;"",INDEX('CoC Ranking Data'!$A$1:$CB$106,ROW($D98),4),"")</f>
        <v/>
      </c>
      <c r="B97" s="288" t="str">
        <f>IF(INDEX('CoC Ranking Data'!$A$1:$CB$106,ROW($D98),5)&lt;&gt;"",INDEX('CoC Ranking Data'!$A$1:$CB$106,ROW($D98),5),"")</f>
        <v/>
      </c>
      <c r="C97" s="289" t="str">
        <f>IF(INDEX('CoC Ranking Data'!$A$1:$CB$106,ROW($D98),7)&lt;&gt;"",INDEX('CoC Ranking Data'!$A$1:$CB$106,ROW($D98),7),"")</f>
        <v/>
      </c>
      <c r="D97" s="411" t="str">
        <f>IF(INDEX('CoC Ranking Data'!$A$1:$CB$106,ROW($D98),72)&lt;&gt;"",INDEX('CoC Ranking Data'!$A$1:$CB$106,ROW($D98),72),"")</f>
        <v/>
      </c>
    </row>
    <row r="98" spans="1:4" x14ac:dyDescent="0.25">
      <c r="A98" s="288" t="str">
        <f>IF(INDEX('CoC Ranking Data'!$A$1:$CB$106,ROW($D99),4)&lt;&gt;"",INDEX('CoC Ranking Data'!$A$1:$CB$106,ROW($D99),4),"")</f>
        <v/>
      </c>
      <c r="B98" s="288" t="str">
        <f>IF(INDEX('CoC Ranking Data'!$A$1:$CB$106,ROW($D99),5)&lt;&gt;"",INDEX('CoC Ranking Data'!$A$1:$CB$106,ROW($D99),5),"")</f>
        <v/>
      </c>
      <c r="C98" s="289" t="str">
        <f>IF(INDEX('CoC Ranking Data'!$A$1:$CB$106,ROW($D99),7)&lt;&gt;"",INDEX('CoC Ranking Data'!$A$1:$CB$106,ROW($D99),7),"")</f>
        <v/>
      </c>
      <c r="D98" s="411" t="str">
        <f>IF(INDEX('CoC Ranking Data'!$A$1:$CB$106,ROW($D99),72)&lt;&gt;"",INDEX('CoC Ranking Data'!$A$1:$CB$106,ROW($D99),72),"")</f>
        <v/>
      </c>
    </row>
    <row r="99" spans="1:4" x14ac:dyDescent="0.25">
      <c r="A99" s="288" t="str">
        <f>IF(INDEX('CoC Ranking Data'!$A$1:$CB$106,ROW($D100),4)&lt;&gt;"",INDEX('CoC Ranking Data'!$A$1:$CB$106,ROW($D100),4),"")</f>
        <v/>
      </c>
      <c r="B99" s="288" t="str">
        <f>IF(INDEX('CoC Ranking Data'!$A$1:$CB$106,ROW($D100),5)&lt;&gt;"",INDEX('CoC Ranking Data'!$A$1:$CB$106,ROW($D100),5),"")</f>
        <v/>
      </c>
      <c r="C99" s="289" t="str">
        <f>IF(INDEX('CoC Ranking Data'!$A$1:$CB$106,ROW($D100),7)&lt;&gt;"",INDEX('CoC Ranking Data'!$A$1:$CB$106,ROW($D100),7),"")</f>
        <v/>
      </c>
      <c r="D99" s="411" t="str">
        <f>IF(INDEX('CoC Ranking Data'!$A$1:$CB$106,ROW($D100),72)&lt;&gt;"",INDEX('CoC Ranking Data'!$A$1:$CB$106,ROW($D100),72),"")</f>
        <v/>
      </c>
    </row>
    <row r="100" spans="1:4" x14ac:dyDescent="0.25">
      <c r="A100" s="288" t="str">
        <f>IF(INDEX('CoC Ranking Data'!$A$1:$CB$106,ROW($D101),4)&lt;&gt;"",INDEX('CoC Ranking Data'!$A$1:$CB$106,ROW($D101),4),"")</f>
        <v/>
      </c>
      <c r="B100" s="288" t="str">
        <f>IF(INDEX('CoC Ranking Data'!$A$1:$CB$106,ROW($D101),5)&lt;&gt;"",INDEX('CoC Ranking Data'!$A$1:$CB$106,ROW($D101),5),"")</f>
        <v/>
      </c>
      <c r="C100" s="289" t="str">
        <f>IF(INDEX('CoC Ranking Data'!$A$1:$CB$106,ROW($D101),7)&lt;&gt;"",INDEX('CoC Ranking Data'!$A$1:$CB$106,ROW($D101),7),"")</f>
        <v/>
      </c>
      <c r="D100" s="411" t="str">
        <f>IF(INDEX('CoC Ranking Data'!$A$1:$CB$106,ROW($D101),72)&lt;&gt;"",INDEX('CoC Ranking Data'!$A$1:$CB$106,ROW($D101),72),"")</f>
        <v/>
      </c>
    </row>
    <row r="101" spans="1:4" x14ac:dyDescent="0.25">
      <c r="A101" s="288" t="str">
        <f>IF(INDEX('CoC Ranking Data'!$A$1:$CB$106,ROW($D102),4)&lt;&gt;"",INDEX('CoC Ranking Data'!$A$1:$CB$106,ROW($D102),4),"")</f>
        <v/>
      </c>
      <c r="B101" s="288" t="str">
        <f>IF(INDEX('CoC Ranking Data'!$A$1:$CB$106,ROW($D102),5)&lt;&gt;"",INDEX('CoC Ranking Data'!$A$1:$CB$106,ROW($D102),5),"")</f>
        <v/>
      </c>
      <c r="C101" s="289" t="str">
        <f>IF(INDEX('CoC Ranking Data'!$A$1:$CB$106,ROW($D102),7)&lt;&gt;"",INDEX('CoC Ranking Data'!$A$1:$CB$106,ROW($D102),7),"")</f>
        <v/>
      </c>
      <c r="D101" s="411" t="str">
        <f>IF(INDEX('CoC Ranking Data'!$A$1:$CB$106,ROW($D102),72)&lt;&gt;"",INDEX('CoC Ranking Data'!$A$1:$CB$106,ROW($D102),72),"")</f>
        <v/>
      </c>
    </row>
    <row r="102" spans="1:4" x14ac:dyDescent="0.25">
      <c r="A102" s="288" t="str">
        <f>IF(INDEX('CoC Ranking Data'!$A$1:$CB$106,ROW($D103),4)&lt;&gt;"",INDEX('CoC Ranking Data'!$A$1:$CB$106,ROW($D103),4),"")</f>
        <v/>
      </c>
      <c r="B102" s="288" t="str">
        <f>IF(INDEX('CoC Ranking Data'!$A$1:$CB$106,ROW($D103),5)&lt;&gt;"",INDEX('CoC Ranking Data'!$A$1:$CB$106,ROW($D103),5),"")</f>
        <v/>
      </c>
      <c r="C102" s="289" t="str">
        <f>IF(INDEX('CoC Ranking Data'!$A$1:$CB$106,ROW($D103),7)&lt;&gt;"",INDEX('CoC Ranking Data'!$A$1:$CB$106,ROW($D103),7),"")</f>
        <v/>
      </c>
      <c r="D102" s="411" t="str">
        <f>IF(INDEX('CoC Ranking Data'!$A$1:$CB$106,ROW($D103),72)&lt;&gt;"",INDEX('CoC Ranking Data'!$A$1:$CB$106,ROW($D103),72),"")</f>
        <v/>
      </c>
    </row>
  </sheetData>
  <sheetProtection algorithmName="SHA-512" hashValue="ZZrqaEevNHw4KfAVfEqTuYh6GpGGE5cD2ZG+AwrA5LePjbLhEVC6qsIVzxgBb43lwcWYhl5Yn9rPgMGANfSn1g==" saltValue="8Gv0lTvSKrXMj/tIiXwcEQ==" spinCount="100000" sheet="1" objects="1" scenarios="1" selectLockedCells="1"/>
  <autoFilter ref="A7:D7" xr:uid="{00000000-0009-0000-0000-00000C000000}">
    <filterColumn colId="0" showButton="0"/>
    <filterColumn colId="1" showButton="0"/>
    <filterColumn colId="2" showButton="0"/>
  </autoFilter>
  <hyperlinks>
    <hyperlink ref="E1" location="'Scoring Chart'!A1" display="Return to Scoring Chart"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E102"/>
  <sheetViews>
    <sheetView showGridLines="0" topLeftCell="A85" workbookViewId="0">
      <selection activeCell="B102" sqref="B102"/>
    </sheetView>
  </sheetViews>
  <sheetFormatPr defaultRowHeight="15" x14ac:dyDescent="0.25"/>
  <cols>
    <col min="1" max="1" width="50.7109375" style="339" customWidth="1"/>
    <col min="2" max="2" width="60.7109375" style="339" customWidth="1"/>
    <col min="3" max="3" width="25.7109375" customWidth="1"/>
    <col min="4" max="4" width="17.7109375" customWidth="1"/>
    <col min="5" max="5" width="13.85546875" customWidth="1"/>
  </cols>
  <sheetData>
    <row r="1" spans="1:5" ht="19.5" customHeight="1" x14ac:dyDescent="0.25">
      <c r="A1" s="338"/>
      <c r="B1" s="344" t="s">
        <v>348</v>
      </c>
      <c r="C1" s="343"/>
    </row>
    <row r="2" spans="1:5" ht="15.75" customHeight="1" x14ac:dyDescent="0.25">
      <c r="A2" s="338"/>
      <c r="B2" s="290" t="s">
        <v>297</v>
      </c>
      <c r="C2" s="247"/>
    </row>
    <row r="3" spans="1:5" ht="15.75" customHeight="1" x14ac:dyDescent="0.25">
      <c r="A3" s="338"/>
      <c r="B3" s="287" t="s">
        <v>296</v>
      </c>
      <c r="C3" s="247"/>
    </row>
    <row r="4" spans="1:5" ht="15.75" customHeight="1" x14ac:dyDescent="0.25">
      <c r="A4" s="338"/>
      <c r="B4" s="287" t="s">
        <v>298</v>
      </c>
      <c r="C4" s="247"/>
    </row>
    <row r="5" spans="1:5" ht="15.75" customHeight="1" x14ac:dyDescent="0.25">
      <c r="A5" s="338"/>
      <c r="B5" s="287" t="s">
        <v>299</v>
      </c>
      <c r="C5" s="247"/>
    </row>
    <row r="6" spans="1:5" ht="15.75" customHeight="1" x14ac:dyDescent="0.25">
      <c r="A6" s="338"/>
      <c r="B6" s="287" t="s">
        <v>300</v>
      </c>
      <c r="C6" s="247"/>
    </row>
    <row r="7" spans="1:5" ht="15.75" customHeight="1" x14ac:dyDescent="0.25">
      <c r="A7" s="338"/>
      <c r="B7" s="287" t="s">
        <v>301</v>
      </c>
      <c r="C7" s="247"/>
    </row>
    <row r="8" spans="1:5" ht="15.75" thickBot="1" x14ac:dyDescent="0.3"/>
    <row r="9" spans="1:5" s="12" customFormat="1" ht="15.75" thickBot="1" x14ac:dyDescent="0.3">
      <c r="A9" s="334" t="s">
        <v>2</v>
      </c>
      <c r="B9" s="334" t="s">
        <v>3</v>
      </c>
      <c r="C9" s="291" t="s">
        <v>4</v>
      </c>
      <c r="D9" s="210" t="s">
        <v>316</v>
      </c>
      <c r="E9" s="11" t="s">
        <v>1</v>
      </c>
    </row>
    <row r="10" spans="1:5" s="9" customFormat="1" ht="12.75" x14ac:dyDescent="0.2">
      <c r="A10" s="288" t="str">
        <f>IF(INDEX('CoC Ranking Data'!$A$1:$CB$106,ROW($E9),4)&lt;&gt;"",INDEX('CoC Ranking Data'!$A$1:$CB$106,ROW($E9),4),"")</f>
        <v>Blair County Community Action Program</v>
      </c>
      <c r="B10" s="288" t="str">
        <f>IF(INDEX('CoC Ranking Data'!$A$1:$CB$106,ROW($E9),5)&lt;&gt;"",INDEX('CoC Ranking Data'!$A$1:$CB$106,ROW($E9),5),"")</f>
        <v>Rapid Re-Housing Consolidation</v>
      </c>
      <c r="C10" s="289" t="str">
        <f>IF(INDEX('CoC Ranking Data'!$A$1:$CB$106,ROW($E9),7)&lt;&gt;"",INDEX('CoC Ranking Data'!$A$1:$CB$106,ROW($E9),7),"")</f>
        <v>PH-RRH</v>
      </c>
      <c r="D10" s="320">
        <f>IF(INDEX('CoC Ranking Data'!$A$1:$CB$106,ROW($E9),12)&lt;&gt;"",INDEX('CoC Ranking Data'!$A$1:$CB$106,ROW($E9),12),"")</f>
        <v>0</v>
      </c>
      <c r="E10" s="8" t="str">
        <f t="shared" ref="E10:E73" si="0">IF($D10&lt;&gt;"",IF(C10="TH", IF(D10 &gt;= 297, -4, IF(AND(D10 &lt; 297, D10 &gt;= 275), -3, IF(AND(D10 &lt; 275, D10 &gt;= 252), -2, IF(AND(D10 &lt; 252, D10 &gt;= 229), -1, 0)))), ""), "")</f>
        <v/>
      </c>
    </row>
    <row r="11" spans="1:5" s="9" customFormat="1" ht="12.75" x14ac:dyDescent="0.2">
      <c r="A11" s="288" t="str">
        <f>IF(INDEX('CoC Ranking Data'!$A$1:$CB$106,ROW($E10),4)&lt;&gt;"",INDEX('CoC Ranking Data'!$A$1:$CB$106,ROW($E10),4),"")</f>
        <v>Catholic Charities of the Diocese of Allentown</v>
      </c>
      <c r="B11" s="288" t="str">
        <f>IF(INDEX('CoC Ranking Data'!$A$1:$CB$106,ROW($E10),5)&lt;&gt;"",INDEX('CoC Ranking Data'!$A$1:$CB$106,ROW($E10),5),"")</f>
        <v>Permanent Supportive Housing Program</v>
      </c>
      <c r="C11" s="289" t="str">
        <f>IF(INDEX('CoC Ranking Data'!$A$1:$CB$106,ROW($E10),7)&lt;&gt;"",INDEX('CoC Ranking Data'!$A$1:$CB$106,ROW($E10),7),"")</f>
        <v>PH</v>
      </c>
      <c r="D11" s="320">
        <f>IF(INDEX('CoC Ranking Data'!$A$1:$CB$106,ROW($E10),12)&lt;&gt;"",INDEX('CoC Ranking Data'!$A$1:$CB$106,ROW($E10),12),"")</f>
        <v>0</v>
      </c>
      <c r="E11" s="8" t="str">
        <f t="shared" si="0"/>
        <v/>
      </c>
    </row>
    <row r="12" spans="1:5" s="9" customFormat="1" ht="12.75" x14ac:dyDescent="0.2">
      <c r="A12" s="288" t="str">
        <f>IF(INDEX('CoC Ranking Data'!$A$1:$CB$106,ROW($E11),4)&lt;&gt;"",INDEX('CoC Ranking Data'!$A$1:$CB$106,ROW($E11),4),"")</f>
        <v>Catholic Social Services of the Diocese of Scranton, Inc.</v>
      </c>
      <c r="B12" s="288" t="str">
        <f>IF(INDEX('CoC Ranking Data'!$A$1:$CB$106,ROW($E11),5)&lt;&gt;"",INDEX('CoC Ranking Data'!$A$1:$CB$106,ROW($E11),5),"")</f>
        <v>PSHP Pike County</v>
      </c>
      <c r="C12" s="289" t="str">
        <f>IF(INDEX('CoC Ranking Data'!$A$1:$CB$106,ROW($E11),7)&lt;&gt;"",INDEX('CoC Ranking Data'!$A$1:$CB$106,ROW($E11),7),"")</f>
        <v>PH</v>
      </c>
      <c r="D12" s="320">
        <f>IF(INDEX('CoC Ranking Data'!$A$1:$CB$106,ROW($E11),12)&lt;&gt;"",INDEX('CoC Ranking Data'!$A$1:$CB$106,ROW($E11),12),"")</f>
        <v>0</v>
      </c>
      <c r="E12" s="8" t="str">
        <f t="shared" si="0"/>
        <v/>
      </c>
    </row>
    <row r="13" spans="1:5" s="9" customFormat="1" ht="12.75" x14ac:dyDescent="0.2">
      <c r="A13" s="288" t="str">
        <f>IF(INDEX('CoC Ranking Data'!$A$1:$CB$106,ROW($E12),4)&lt;&gt;"",INDEX('CoC Ranking Data'!$A$1:$CB$106,ROW($E12),4),"")</f>
        <v>Catholic Social Services of the Diocese of Scranton, Inc.</v>
      </c>
      <c r="B13" s="288" t="str">
        <f>IF(INDEX('CoC Ranking Data'!$A$1:$CB$106,ROW($E12),5)&lt;&gt;"",INDEX('CoC Ranking Data'!$A$1:$CB$106,ROW($E12),5),"")</f>
        <v>Rural Permanent Supportive Housing Program</v>
      </c>
      <c r="C13" s="289" t="str">
        <f>IF(INDEX('CoC Ranking Data'!$A$1:$CB$106,ROW($E12),7)&lt;&gt;"",INDEX('CoC Ranking Data'!$A$1:$CB$106,ROW($E12),7),"")</f>
        <v>PH</v>
      </c>
      <c r="D13" s="320">
        <f>IF(INDEX('CoC Ranking Data'!$A$1:$CB$106,ROW($E12),12)&lt;&gt;"",INDEX('CoC Ranking Data'!$A$1:$CB$106,ROW($E12),12),"")</f>
        <v>0</v>
      </c>
      <c r="E13" s="8" t="str">
        <f t="shared" si="0"/>
        <v/>
      </c>
    </row>
    <row r="14" spans="1:5" s="9" customFormat="1" ht="12.75" x14ac:dyDescent="0.2">
      <c r="A14" s="288" t="str">
        <f>IF(INDEX('CoC Ranking Data'!$A$1:$CB$106,ROW($E13),4)&lt;&gt;"",INDEX('CoC Ranking Data'!$A$1:$CB$106,ROW($E13),4),"")</f>
        <v>Catholic Social Services of the Diocese of Scranton, Inc.</v>
      </c>
      <c r="B14" s="288" t="str">
        <f>IF(INDEX('CoC Ranking Data'!$A$1:$CB$106,ROW($E13),5)&lt;&gt;"",INDEX('CoC Ranking Data'!$A$1:$CB$106,ROW($E13),5),"")</f>
        <v>Susquehanna/Wayne PSHP</v>
      </c>
      <c r="C14" s="289" t="str">
        <f>IF(INDEX('CoC Ranking Data'!$A$1:$CB$106,ROW($E13),7)&lt;&gt;"",INDEX('CoC Ranking Data'!$A$1:$CB$106,ROW($E13),7),"")</f>
        <v>PH</v>
      </c>
      <c r="D14" s="320">
        <f>IF(INDEX('CoC Ranking Data'!$A$1:$CB$106,ROW($E13),12)&lt;&gt;"",INDEX('CoC Ranking Data'!$A$1:$CB$106,ROW($E13),12),"")</f>
        <v>0</v>
      </c>
      <c r="E14" s="8" t="str">
        <f t="shared" si="0"/>
        <v/>
      </c>
    </row>
    <row r="15" spans="1:5" s="9" customFormat="1" ht="12.75" x14ac:dyDescent="0.2">
      <c r="A15" s="288" t="str">
        <f>IF(INDEX('CoC Ranking Data'!$A$1:$CB$106,ROW($E14),4)&lt;&gt;"",INDEX('CoC Ranking Data'!$A$1:$CB$106,ROW($E14),4),"")</f>
        <v>Center for Community Action</v>
      </c>
      <c r="B15" s="288" t="str">
        <f>IF(INDEX('CoC Ranking Data'!$A$1:$CB$106,ROW($E14),5)&lt;&gt;"",INDEX('CoC Ranking Data'!$A$1:$CB$106,ROW($E14),5),"")</f>
        <v>Bedford, Fulton, Huntingdon RRH FFY2018</v>
      </c>
      <c r="C15" s="289" t="str">
        <f>IF(INDEX('CoC Ranking Data'!$A$1:$CB$106,ROW($E14),7)&lt;&gt;"",INDEX('CoC Ranking Data'!$A$1:$CB$106,ROW($E14),7),"")</f>
        <v>PH-RRH</v>
      </c>
      <c r="D15" s="320">
        <f>IF(INDEX('CoC Ranking Data'!$A$1:$CB$106,ROW($E14),12)&lt;&gt;"",INDEX('CoC Ranking Data'!$A$1:$CB$106,ROW($E14),12),"")</f>
        <v>0</v>
      </c>
      <c r="E15" s="8" t="str">
        <f t="shared" si="0"/>
        <v/>
      </c>
    </row>
    <row r="16" spans="1:5" s="9" customFormat="1" ht="12.75" x14ac:dyDescent="0.2">
      <c r="A16" s="288" t="str">
        <f>IF(INDEX('CoC Ranking Data'!$A$1:$CB$106,ROW($E15),4)&lt;&gt;"",INDEX('CoC Ranking Data'!$A$1:$CB$106,ROW($E15),4),"")</f>
        <v>Centre County Government</v>
      </c>
      <c r="B16" s="288" t="str">
        <f>IF(INDEX('CoC Ranking Data'!$A$1:$CB$106,ROW($E15),5)&lt;&gt;"",INDEX('CoC Ranking Data'!$A$1:$CB$106,ROW($E15),5),"")</f>
        <v>Centre County Rapid Re Housing Program</v>
      </c>
      <c r="C16" s="289" t="str">
        <f>IF(INDEX('CoC Ranking Data'!$A$1:$CB$106,ROW($E15),7)&lt;&gt;"",INDEX('CoC Ranking Data'!$A$1:$CB$106,ROW($E15),7),"")</f>
        <v>PH-RRH</v>
      </c>
      <c r="D16" s="320">
        <f>IF(INDEX('CoC Ranking Data'!$A$1:$CB$106,ROW($E15),12)&lt;&gt;"",INDEX('CoC Ranking Data'!$A$1:$CB$106,ROW($E15),12),"")</f>
        <v>0</v>
      </c>
      <c r="E16" s="8" t="str">
        <f t="shared" si="0"/>
        <v/>
      </c>
    </row>
    <row r="17" spans="1:5" s="9" customFormat="1" ht="12.75" x14ac:dyDescent="0.2">
      <c r="A17" s="288" t="str">
        <f>IF(INDEX('CoC Ranking Data'!$A$1:$CB$106,ROW($E16),4)&lt;&gt;"",INDEX('CoC Ranking Data'!$A$1:$CB$106,ROW($E16),4),"")</f>
        <v>County of Cambria</v>
      </c>
      <c r="B17" s="288" t="str">
        <f>IF(INDEX('CoC Ranking Data'!$A$1:$CB$106,ROW($E16),5)&lt;&gt;"",INDEX('CoC Ranking Data'!$A$1:$CB$106,ROW($E16),5),"")</f>
        <v>Cambria County Comprehensive Housing Program</v>
      </c>
      <c r="C17" s="289" t="str">
        <f>IF(INDEX('CoC Ranking Data'!$A$1:$CB$106,ROW($E16),7)&lt;&gt;"",INDEX('CoC Ranking Data'!$A$1:$CB$106,ROW($E16),7),"")</f>
        <v>PH</v>
      </c>
      <c r="D17" s="320">
        <f>IF(INDEX('CoC Ranking Data'!$A$1:$CB$106,ROW($E16),12)&lt;&gt;"",INDEX('CoC Ranking Data'!$A$1:$CB$106,ROW($E16),12),"")</f>
        <v>0</v>
      </c>
      <c r="E17" s="8" t="str">
        <f t="shared" si="0"/>
        <v/>
      </c>
    </row>
    <row r="18" spans="1:5" s="9" customFormat="1" ht="12.75" x14ac:dyDescent="0.2">
      <c r="A18" s="288" t="str">
        <f>IF(INDEX('CoC Ranking Data'!$A$1:$CB$106,ROW($E17),4)&lt;&gt;"",INDEX('CoC Ranking Data'!$A$1:$CB$106,ROW($E17),4),"")</f>
        <v>County of Franklin</v>
      </c>
      <c r="B18" s="288" t="str">
        <f>IF(INDEX('CoC Ranking Data'!$A$1:$CB$106,ROW($E17),5)&lt;&gt;"",INDEX('CoC Ranking Data'!$A$1:$CB$106,ROW($E17),5),"")</f>
        <v>Franklin/ Fulton S+C Project 2019</v>
      </c>
      <c r="C18" s="289" t="str">
        <f>IF(INDEX('CoC Ranking Data'!$A$1:$CB$106,ROW($E17),7)&lt;&gt;"",INDEX('CoC Ranking Data'!$A$1:$CB$106,ROW($E17),7),"")</f>
        <v>PH</v>
      </c>
      <c r="D18" s="320">
        <f>IF(INDEX('CoC Ranking Data'!$A$1:$CB$106,ROW($E17),12)&lt;&gt;"",INDEX('CoC Ranking Data'!$A$1:$CB$106,ROW($E17),12),"")</f>
        <v>0</v>
      </c>
      <c r="E18" s="8" t="str">
        <f t="shared" si="0"/>
        <v/>
      </c>
    </row>
    <row r="19" spans="1:5" s="9" customFormat="1" ht="12.75" x14ac:dyDescent="0.2">
      <c r="A19" s="288" t="str">
        <f>IF(INDEX('CoC Ranking Data'!$A$1:$CB$106,ROW($E18),4)&lt;&gt;"",INDEX('CoC Ranking Data'!$A$1:$CB$106,ROW($E18),4),"")</f>
        <v>County of Franklin</v>
      </c>
      <c r="B19" s="288" t="str">
        <f>IF(INDEX('CoC Ranking Data'!$A$1:$CB$106,ROW($E18),5)&lt;&gt;"",INDEX('CoC Ranking Data'!$A$1:$CB$106,ROW($E18),5),"")</f>
        <v>Franklin/Fulton Homeless Assistance Project 2019</v>
      </c>
      <c r="C19" s="289" t="str">
        <f>IF(INDEX('CoC Ranking Data'!$A$1:$CB$106,ROW($E18),7)&lt;&gt;"",INDEX('CoC Ranking Data'!$A$1:$CB$106,ROW($E18),7),"")</f>
        <v>PH</v>
      </c>
      <c r="D19" s="320">
        <f>IF(INDEX('CoC Ranking Data'!$A$1:$CB$106,ROW($E18),12)&lt;&gt;"",INDEX('CoC Ranking Data'!$A$1:$CB$106,ROW($E18),12),"")</f>
        <v>0</v>
      </c>
      <c r="E19" s="8" t="str">
        <f t="shared" si="0"/>
        <v/>
      </c>
    </row>
    <row r="20" spans="1:5" s="9" customFormat="1" ht="12.75" x14ac:dyDescent="0.2">
      <c r="A20" s="288" t="str">
        <f>IF(INDEX('CoC Ranking Data'!$A$1:$CB$106,ROW($E19),4)&lt;&gt;"",INDEX('CoC Ranking Data'!$A$1:$CB$106,ROW($E19),4),"")</f>
        <v>County of Lycoming DBA Lycoming-Clinton Joinder Board</v>
      </c>
      <c r="B20" s="288" t="str">
        <f>IF(INDEX('CoC Ranking Data'!$A$1:$CB$106,ROW($E19),5)&lt;&gt;"",INDEX('CoC Ranking Data'!$A$1:$CB$106,ROW($E19),5),"")</f>
        <v>Lycoming/Clinton Renewal #7</v>
      </c>
      <c r="C20" s="289" t="str">
        <f>IF(INDEX('CoC Ranking Data'!$A$1:$CB$106,ROW($E19),7)&lt;&gt;"",INDEX('CoC Ranking Data'!$A$1:$CB$106,ROW($E19),7),"")</f>
        <v>PH</v>
      </c>
      <c r="D20" s="320">
        <f>IF(INDEX('CoC Ranking Data'!$A$1:$CB$106,ROW($E19),12)&lt;&gt;"",INDEX('CoC Ranking Data'!$A$1:$CB$106,ROW($E19),12),"")</f>
        <v>0</v>
      </c>
      <c r="E20" s="8" t="str">
        <f t="shared" si="0"/>
        <v/>
      </c>
    </row>
    <row r="21" spans="1:5" s="9" customFormat="1" ht="12.75" x14ac:dyDescent="0.2">
      <c r="A21" s="288" t="str">
        <f>IF(INDEX('CoC Ranking Data'!$A$1:$CB$106,ROW($E20),4)&lt;&gt;"",INDEX('CoC Ranking Data'!$A$1:$CB$106,ROW($E20),4),"")</f>
        <v>Fitzmaurice Community Services, Inc</v>
      </c>
      <c r="B21" s="288" t="str">
        <f>IF(INDEX('CoC Ranking Data'!$A$1:$CB$106,ROW($E20),5)&lt;&gt;"",INDEX('CoC Ranking Data'!$A$1:$CB$106,ROW($E20),5),"")</f>
        <v>Pathfinders</v>
      </c>
      <c r="C21" s="289" t="str">
        <f>IF(INDEX('CoC Ranking Data'!$A$1:$CB$106,ROW($E20),7)&lt;&gt;"",INDEX('CoC Ranking Data'!$A$1:$CB$106,ROW($E20),7),"")</f>
        <v>PH</v>
      </c>
      <c r="D21" s="320">
        <f>IF(INDEX('CoC Ranking Data'!$A$1:$CB$106,ROW($E20),12)&lt;&gt;"",INDEX('CoC Ranking Data'!$A$1:$CB$106,ROW($E20),12),"")</f>
        <v>0</v>
      </c>
      <c r="E21" s="8" t="str">
        <f t="shared" si="0"/>
        <v/>
      </c>
    </row>
    <row r="22" spans="1:5" s="9" customFormat="1" ht="12.75" x14ac:dyDescent="0.2">
      <c r="A22" s="288" t="str">
        <f>IF(INDEX('CoC Ranking Data'!$A$1:$CB$106,ROW($E21),4)&lt;&gt;"",INDEX('CoC Ranking Data'!$A$1:$CB$106,ROW($E21),4),"")</f>
        <v>Housing Authority of Monroe County</v>
      </c>
      <c r="B22" s="288" t="str">
        <f>IF(INDEX('CoC Ranking Data'!$A$1:$CB$106,ROW($E21),5)&lt;&gt;"",INDEX('CoC Ranking Data'!$A$1:$CB$106,ROW($E21),5),"")</f>
        <v>Shelter Plus Care MC</v>
      </c>
      <c r="C22" s="289" t="str">
        <f>IF(INDEX('CoC Ranking Data'!$A$1:$CB$106,ROW($E21),7)&lt;&gt;"",INDEX('CoC Ranking Data'!$A$1:$CB$106,ROW($E21),7),"")</f>
        <v>PH</v>
      </c>
      <c r="D22" s="320">
        <f>IF(INDEX('CoC Ranking Data'!$A$1:$CB$106,ROW($E21),12)&lt;&gt;"",INDEX('CoC Ranking Data'!$A$1:$CB$106,ROW($E21),12),"")</f>
        <v>0</v>
      </c>
      <c r="E22" s="8" t="str">
        <f t="shared" si="0"/>
        <v/>
      </c>
    </row>
    <row r="23" spans="1:5" s="9" customFormat="1" ht="12.75" x14ac:dyDescent="0.2">
      <c r="A23" s="288" t="str">
        <f>IF(INDEX('CoC Ranking Data'!$A$1:$CB$106,ROW($E22),4)&lt;&gt;"",INDEX('CoC Ranking Data'!$A$1:$CB$106,ROW($E22),4),"")</f>
        <v>Housing Authority of the County of Cumberland</v>
      </c>
      <c r="B23" s="288" t="str">
        <f>IF(INDEX('CoC Ranking Data'!$A$1:$CB$106,ROW($E22),5)&lt;&gt;"",INDEX('CoC Ranking Data'!$A$1:$CB$106,ROW($E22),5),"")</f>
        <v>Carlisle Supportive Housing Program</v>
      </c>
      <c r="C23" s="289" t="str">
        <f>IF(INDEX('CoC Ranking Data'!$A$1:$CB$106,ROW($E22),7)&lt;&gt;"",INDEX('CoC Ranking Data'!$A$1:$CB$106,ROW($E22),7),"")</f>
        <v>PH</v>
      </c>
      <c r="D23" s="320">
        <f>IF(INDEX('CoC Ranking Data'!$A$1:$CB$106,ROW($E22),12)&lt;&gt;"",INDEX('CoC Ranking Data'!$A$1:$CB$106,ROW($E22),12),"")</f>
        <v>0</v>
      </c>
      <c r="E23" s="8" t="str">
        <f t="shared" si="0"/>
        <v/>
      </c>
    </row>
    <row r="24" spans="1:5" s="9" customFormat="1" ht="12.75" x14ac:dyDescent="0.2">
      <c r="A24" s="288" t="str">
        <f>IF(INDEX('CoC Ranking Data'!$A$1:$CB$106,ROW($E23),4)&lt;&gt;"",INDEX('CoC Ranking Data'!$A$1:$CB$106,ROW($E23),4),"")</f>
        <v>Housing Authority of the County of Cumberland</v>
      </c>
      <c r="B24" s="288" t="str">
        <f>IF(INDEX('CoC Ranking Data'!$A$1:$CB$106,ROW($E23),5)&lt;&gt;"",INDEX('CoC Ranking Data'!$A$1:$CB$106,ROW($E23),5),"")</f>
        <v>Perry County Rapid ReHousing</v>
      </c>
      <c r="C24" s="289" t="str">
        <f>IF(INDEX('CoC Ranking Data'!$A$1:$CB$106,ROW($E23),7)&lt;&gt;"",INDEX('CoC Ranking Data'!$A$1:$CB$106,ROW($E23),7),"")</f>
        <v>PH-RRH</v>
      </c>
      <c r="D24" s="320">
        <f>IF(INDEX('CoC Ranking Data'!$A$1:$CB$106,ROW($E23),12)&lt;&gt;"",INDEX('CoC Ranking Data'!$A$1:$CB$106,ROW($E23),12),"")</f>
        <v>0</v>
      </c>
      <c r="E24" s="8" t="str">
        <f t="shared" si="0"/>
        <v/>
      </c>
    </row>
    <row r="25" spans="1:5" s="9" customFormat="1" ht="12.75" x14ac:dyDescent="0.2">
      <c r="A25" s="288" t="str">
        <f>IF(INDEX('CoC Ranking Data'!$A$1:$CB$106,ROW($E24),4)&lt;&gt;"",INDEX('CoC Ranking Data'!$A$1:$CB$106,ROW($E24),4),"")</f>
        <v>Housing Authority of the County of Cumberland</v>
      </c>
      <c r="B25" s="288" t="str">
        <f>IF(INDEX('CoC Ranking Data'!$A$1:$CB$106,ROW($E24),5)&lt;&gt;"",INDEX('CoC Ranking Data'!$A$1:$CB$106,ROW($E24),5),"")</f>
        <v>Perry County Veterans Program</v>
      </c>
      <c r="C25" s="289" t="str">
        <f>IF(INDEX('CoC Ranking Data'!$A$1:$CB$106,ROW($E24),7)&lt;&gt;"",INDEX('CoC Ranking Data'!$A$1:$CB$106,ROW($E24),7),"")</f>
        <v>PH</v>
      </c>
      <c r="D25" s="320">
        <f>IF(INDEX('CoC Ranking Data'!$A$1:$CB$106,ROW($E24),12)&lt;&gt;"",INDEX('CoC Ranking Data'!$A$1:$CB$106,ROW($E24),12),"")</f>
        <v>0</v>
      </c>
      <c r="E25" s="8" t="str">
        <f t="shared" si="0"/>
        <v/>
      </c>
    </row>
    <row r="26" spans="1:5" s="9" customFormat="1" ht="12.75" x14ac:dyDescent="0.2">
      <c r="A26" s="288" t="str">
        <f>IF(INDEX('CoC Ranking Data'!$A$1:$CB$106,ROW($E25),4)&lt;&gt;"",INDEX('CoC Ranking Data'!$A$1:$CB$106,ROW($E25),4),"")</f>
        <v>Housing Authority of the County of Cumberland</v>
      </c>
      <c r="B26" s="288" t="str">
        <f>IF(INDEX('CoC Ranking Data'!$A$1:$CB$106,ROW($E25),5)&lt;&gt;"",INDEX('CoC Ranking Data'!$A$1:$CB$106,ROW($E25),5),"")</f>
        <v>PSH Consolidated</v>
      </c>
      <c r="C26" s="289" t="str">
        <f>IF(INDEX('CoC Ranking Data'!$A$1:$CB$106,ROW($E25),7)&lt;&gt;"",INDEX('CoC Ranking Data'!$A$1:$CB$106,ROW($E25),7),"")</f>
        <v>PH</v>
      </c>
      <c r="D26" s="320">
        <f>IF(INDEX('CoC Ranking Data'!$A$1:$CB$106,ROW($E25),12)&lt;&gt;"",INDEX('CoC Ranking Data'!$A$1:$CB$106,ROW($E25),12),"")</f>
        <v>0</v>
      </c>
      <c r="E26" s="8" t="str">
        <f t="shared" si="0"/>
        <v/>
      </c>
    </row>
    <row r="27" spans="1:5" s="9" customFormat="1" ht="12.75" x14ac:dyDescent="0.2">
      <c r="A27" s="288" t="str">
        <f>IF(INDEX('CoC Ranking Data'!$A$1:$CB$106,ROW($E26),4)&lt;&gt;"",INDEX('CoC Ranking Data'!$A$1:$CB$106,ROW($E26),4),"")</f>
        <v>Housing Authority of the County of Cumberland</v>
      </c>
      <c r="B27" s="288" t="str">
        <f>IF(INDEX('CoC Ranking Data'!$A$1:$CB$106,ROW($E26),5)&lt;&gt;"",INDEX('CoC Ranking Data'!$A$1:$CB$106,ROW($E26),5),"")</f>
        <v>Rapid Rehousing Cumberland Perry Lebanon</v>
      </c>
      <c r="C27" s="289" t="str">
        <f>IF(INDEX('CoC Ranking Data'!$A$1:$CB$106,ROW($E26),7)&lt;&gt;"",INDEX('CoC Ranking Data'!$A$1:$CB$106,ROW($E26),7),"")</f>
        <v>PH-RRH</v>
      </c>
      <c r="D27" s="320">
        <f>IF(INDEX('CoC Ranking Data'!$A$1:$CB$106,ROW($E26),12)&lt;&gt;"",INDEX('CoC Ranking Data'!$A$1:$CB$106,ROW($E26),12),"")</f>
        <v>0</v>
      </c>
      <c r="E27" s="8" t="str">
        <f t="shared" si="0"/>
        <v/>
      </c>
    </row>
    <row r="28" spans="1:5" s="9" customFormat="1" ht="12.75" x14ac:dyDescent="0.2">
      <c r="A28" s="288" t="str">
        <f>IF(INDEX('CoC Ranking Data'!$A$1:$CB$106,ROW($E27),4)&lt;&gt;"",INDEX('CoC Ranking Data'!$A$1:$CB$106,ROW($E27),4),"")</f>
        <v>Housing Authority of the County of Cumberland</v>
      </c>
      <c r="B28" s="288" t="str">
        <f>IF(INDEX('CoC Ranking Data'!$A$1:$CB$106,ROW($E27),5)&lt;&gt;"",INDEX('CoC Ranking Data'!$A$1:$CB$106,ROW($E27),5),"")</f>
        <v>Rapid Rehousing II</v>
      </c>
      <c r="C28" s="289" t="str">
        <f>IF(INDEX('CoC Ranking Data'!$A$1:$CB$106,ROW($E27),7)&lt;&gt;"",INDEX('CoC Ranking Data'!$A$1:$CB$106,ROW($E27),7),"")</f>
        <v>PH-RRH</v>
      </c>
      <c r="D28" s="320">
        <f>IF(INDEX('CoC Ranking Data'!$A$1:$CB$106,ROW($E27),12)&lt;&gt;"",INDEX('CoC Ranking Data'!$A$1:$CB$106,ROW($E27),12),"")</f>
        <v>0</v>
      </c>
      <c r="E28" s="8" t="str">
        <f t="shared" si="0"/>
        <v/>
      </c>
    </row>
    <row r="29" spans="1:5" s="9" customFormat="1" ht="12.75" x14ac:dyDescent="0.2">
      <c r="A29" s="288" t="str">
        <f>IF(INDEX('CoC Ranking Data'!$A$1:$CB$106,ROW($E28),4)&lt;&gt;"",INDEX('CoC Ranking Data'!$A$1:$CB$106,ROW($E28),4),"")</f>
        <v>Housing Authority of the County of Cumberland</v>
      </c>
      <c r="B29" s="288" t="str">
        <f>IF(INDEX('CoC Ranking Data'!$A$1:$CB$106,ROW($E28),5)&lt;&gt;"",INDEX('CoC Ranking Data'!$A$1:$CB$106,ROW($E28),5),"")</f>
        <v>Shelter + Care Chronic</v>
      </c>
      <c r="C29" s="289" t="str">
        <f>IF(INDEX('CoC Ranking Data'!$A$1:$CB$106,ROW($E28),7)&lt;&gt;"",INDEX('CoC Ranking Data'!$A$1:$CB$106,ROW($E28),7),"")</f>
        <v>PH</v>
      </c>
      <c r="D29" s="320">
        <f>IF(INDEX('CoC Ranking Data'!$A$1:$CB$106,ROW($E28),12)&lt;&gt;"",INDEX('CoC Ranking Data'!$A$1:$CB$106,ROW($E28),12),"")</f>
        <v>0</v>
      </c>
      <c r="E29" s="8" t="str">
        <f t="shared" si="0"/>
        <v/>
      </c>
    </row>
    <row r="30" spans="1:5" s="9" customFormat="1" ht="12.75" x14ac:dyDescent="0.2">
      <c r="A30" s="288" t="str">
        <f>IF(INDEX('CoC Ranking Data'!$A$1:$CB$106,ROW($E29),4)&lt;&gt;"",INDEX('CoC Ranking Data'!$A$1:$CB$106,ROW($E29),4),"")</f>
        <v>Housing Development Corporation of NEPA</v>
      </c>
      <c r="B30" s="288" t="str">
        <f>IF(INDEX('CoC Ranking Data'!$A$1:$CB$106,ROW($E29),5)&lt;&gt;"",INDEX('CoC Ranking Data'!$A$1:$CB$106,ROW($E29),5),"")</f>
        <v>HDC SHP 3 2016</v>
      </c>
      <c r="C30" s="289" t="str">
        <f>IF(INDEX('CoC Ranking Data'!$A$1:$CB$106,ROW($E29),7)&lt;&gt;"",INDEX('CoC Ranking Data'!$A$1:$CB$106,ROW($E29),7),"")</f>
        <v>PH</v>
      </c>
      <c r="D30" s="320">
        <f>IF(INDEX('CoC Ranking Data'!$A$1:$CB$106,ROW($E29),12)&lt;&gt;"",INDEX('CoC Ranking Data'!$A$1:$CB$106,ROW($E29),12),"")</f>
        <v>0</v>
      </c>
      <c r="E30" s="8" t="str">
        <f t="shared" si="0"/>
        <v/>
      </c>
    </row>
    <row r="31" spans="1:5" s="9" customFormat="1" ht="12.75" x14ac:dyDescent="0.2">
      <c r="A31" s="288" t="str">
        <f>IF(INDEX('CoC Ranking Data'!$A$1:$CB$106,ROW($E30),4)&lt;&gt;"",INDEX('CoC Ranking Data'!$A$1:$CB$106,ROW($E30),4),"")</f>
        <v>Housing Development Corporation of NEPA</v>
      </c>
      <c r="B31" s="288" t="str">
        <f>IF(INDEX('CoC Ranking Data'!$A$1:$CB$106,ROW($E30),5)&lt;&gt;"",INDEX('CoC Ranking Data'!$A$1:$CB$106,ROW($E30),5),"")</f>
        <v>HDC SHP 6 2016</v>
      </c>
      <c r="C31" s="289" t="str">
        <f>IF(INDEX('CoC Ranking Data'!$A$1:$CB$106,ROW($E30),7)&lt;&gt;"",INDEX('CoC Ranking Data'!$A$1:$CB$106,ROW($E30),7),"")</f>
        <v>PH</v>
      </c>
      <c r="D31" s="320">
        <f>IF(INDEX('CoC Ranking Data'!$A$1:$CB$106,ROW($E30),12)&lt;&gt;"",INDEX('CoC Ranking Data'!$A$1:$CB$106,ROW($E30),12),"")</f>
        <v>0</v>
      </c>
      <c r="E31" s="8" t="str">
        <f t="shared" si="0"/>
        <v/>
      </c>
    </row>
    <row r="32" spans="1:5" s="9" customFormat="1" ht="12.75" x14ac:dyDescent="0.2">
      <c r="A32" s="288" t="str">
        <f>IF(INDEX('CoC Ranking Data'!$A$1:$CB$106,ROW($E31),4)&lt;&gt;"",INDEX('CoC Ranking Data'!$A$1:$CB$106,ROW($E31),4),"")</f>
        <v>Housing Transitions, Inc.</v>
      </c>
      <c r="B32" s="288" t="str">
        <f>IF(INDEX('CoC Ranking Data'!$A$1:$CB$106,ROW($E31),5)&lt;&gt;"",INDEX('CoC Ranking Data'!$A$1:$CB$106,ROW($E31),5),"")</f>
        <v>Nittany House Apartments</v>
      </c>
      <c r="C32" s="289" t="str">
        <f>IF(INDEX('CoC Ranking Data'!$A$1:$CB$106,ROW($E31),7)&lt;&gt;"",INDEX('CoC Ranking Data'!$A$1:$CB$106,ROW($E31),7),"")</f>
        <v>PH</v>
      </c>
      <c r="D32" s="320">
        <f>IF(INDEX('CoC Ranking Data'!$A$1:$CB$106,ROW($E31),12)&lt;&gt;"",INDEX('CoC Ranking Data'!$A$1:$CB$106,ROW($E31),12),"")</f>
        <v>0</v>
      </c>
      <c r="E32" s="8" t="str">
        <f t="shared" si="0"/>
        <v/>
      </c>
    </row>
    <row r="33" spans="1:5" s="9" customFormat="1" ht="12.75" x14ac:dyDescent="0.2">
      <c r="A33" s="288" t="str">
        <f>IF(INDEX('CoC Ranking Data'!$A$1:$CB$106,ROW($E32),4)&lt;&gt;"",INDEX('CoC Ranking Data'!$A$1:$CB$106,ROW($E32),4),"")</f>
        <v>Housing Transitions, Inc.</v>
      </c>
      <c r="B33" s="288" t="str">
        <f>IF(INDEX('CoC Ranking Data'!$A$1:$CB$106,ROW($E32),5)&lt;&gt;"",INDEX('CoC Ranking Data'!$A$1:$CB$106,ROW($E32),5),"")</f>
        <v>Nittany House Apartments II</v>
      </c>
      <c r="C33" s="289" t="str">
        <f>IF(INDEX('CoC Ranking Data'!$A$1:$CB$106,ROW($E32),7)&lt;&gt;"",INDEX('CoC Ranking Data'!$A$1:$CB$106,ROW($E32),7),"")</f>
        <v>PH</v>
      </c>
      <c r="D33" s="320">
        <f>IF(INDEX('CoC Ranking Data'!$A$1:$CB$106,ROW($E32),12)&lt;&gt;"",INDEX('CoC Ranking Data'!$A$1:$CB$106,ROW($E32),12),"")</f>
        <v>0</v>
      </c>
      <c r="E33" s="8" t="str">
        <f t="shared" si="0"/>
        <v/>
      </c>
    </row>
    <row r="34" spans="1:5" s="9" customFormat="1" ht="12.75" x14ac:dyDescent="0.2">
      <c r="A34" s="288" t="str">
        <f>IF(INDEX('CoC Ranking Data'!$A$1:$CB$106,ROW($E33),4)&lt;&gt;"",INDEX('CoC Ranking Data'!$A$1:$CB$106,ROW($E33),4),"")</f>
        <v xml:space="preserve">Huntingdon House </v>
      </c>
      <c r="B34" s="288" t="str">
        <f>IF(INDEX('CoC Ranking Data'!$A$1:$CB$106,ROW($E33),5)&lt;&gt;"",INDEX('CoC Ranking Data'!$A$1:$CB$106,ROW($E33),5),"")</f>
        <v>Huntingdon House Rapid Rehousing Program</v>
      </c>
      <c r="C34" s="289" t="str">
        <f>IF(INDEX('CoC Ranking Data'!$A$1:$CB$106,ROW($E33),7)&lt;&gt;"",INDEX('CoC Ranking Data'!$A$1:$CB$106,ROW($E33),7),"")</f>
        <v>PH-RRH</v>
      </c>
      <c r="D34" s="320">
        <f>IF(INDEX('CoC Ranking Data'!$A$1:$CB$106,ROW($E33),12)&lt;&gt;"",INDEX('CoC Ranking Data'!$A$1:$CB$106,ROW($E33),12),"")</f>
        <v>0</v>
      </c>
      <c r="E34" s="8" t="str">
        <f t="shared" si="0"/>
        <v/>
      </c>
    </row>
    <row r="35" spans="1:5" s="9" customFormat="1" ht="12.75" x14ac:dyDescent="0.2">
      <c r="A35" s="288" t="str">
        <f>IF(INDEX('CoC Ranking Data'!$A$1:$CB$106,ROW($E34),4)&lt;&gt;"",INDEX('CoC Ranking Data'!$A$1:$CB$106,ROW($E34),4),"")</f>
        <v>Lehigh County Housing Authority</v>
      </c>
      <c r="B35" s="288" t="str">
        <f>IF(INDEX('CoC Ranking Data'!$A$1:$CB$106,ROW($E34),5)&lt;&gt;"",INDEX('CoC Ranking Data'!$A$1:$CB$106,ROW($E34),5),"")</f>
        <v>LCHA S+C 2018</v>
      </c>
      <c r="C35" s="289" t="str">
        <f>IF(INDEX('CoC Ranking Data'!$A$1:$CB$106,ROW($E34),7)&lt;&gt;"",INDEX('CoC Ranking Data'!$A$1:$CB$106,ROW($E34),7),"")</f>
        <v>PH</v>
      </c>
      <c r="D35" s="320">
        <f>IF(INDEX('CoC Ranking Data'!$A$1:$CB$106,ROW($E34),12)&lt;&gt;"",INDEX('CoC Ranking Data'!$A$1:$CB$106,ROW($E34),12),"")</f>
        <v>0</v>
      </c>
      <c r="E35" s="8" t="str">
        <f t="shared" si="0"/>
        <v/>
      </c>
    </row>
    <row r="36" spans="1:5" s="9" customFormat="1" ht="12.75" x14ac:dyDescent="0.2">
      <c r="A36" s="288" t="str">
        <f>IF(INDEX('CoC Ranking Data'!$A$1:$CB$106,ROW($E35),4)&lt;&gt;"",INDEX('CoC Ranking Data'!$A$1:$CB$106,ROW($E35),4),"")</f>
        <v>Northampton County Housing Authority</v>
      </c>
      <c r="B36" s="288" t="str">
        <f>IF(INDEX('CoC Ranking Data'!$A$1:$CB$106,ROW($E35),5)&lt;&gt;"",INDEX('CoC Ranking Data'!$A$1:$CB$106,ROW($E35),5),"")</f>
        <v>NCHA S+C 2018</v>
      </c>
      <c r="C36" s="289" t="str">
        <f>IF(INDEX('CoC Ranking Data'!$A$1:$CB$106,ROW($E35),7)&lt;&gt;"",INDEX('CoC Ranking Data'!$A$1:$CB$106,ROW($E35),7),"")</f>
        <v>PH</v>
      </c>
      <c r="D36" s="320">
        <f>IF(INDEX('CoC Ranking Data'!$A$1:$CB$106,ROW($E35),12)&lt;&gt;"",INDEX('CoC Ranking Data'!$A$1:$CB$106,ROW($E35),12),"")</f>
        <v>0</v>
      </c>
      <c r="E36" s="8" t="str">
        <f t="shared" si="0"/>
        <v/>
      </c>
    </row>
    <row r="37" spans="1:5" s="9" customFormat="1" ht="12.75" x14ac:dyDescent="0.2">
      <c r="A37" s="288" t="str">
        <f>IF(INDEX('CoC Ranking Data'!$A$1:$CB$106,ROW($E36),4)&lt;&gt;"",INDEX('CoC Ranking Data'!$A$1:$CB$106,ROW($E36),4),"")</f>
        <v>Northern Cambria Community Development Corporation</v>
      </c>
      <c r="B37" s="288" t="str">
        <f>IF(INDEX('CoC Ranking Data'!$A$1:$CB$106,ROW($E36),5)&lt;&gt;"",INDEX('CoC Ranking Data'!$A$1:$CB$106,ROW($E36),5),"")</f>
        <v>Independence Gardens Renewal Project Application FY 2018</v>
      </c>
      <c r="C37" s="289" t="str">
        <f>IF(INDEX('CoC Ranking Data'!$A$1:$CB$106,ROW($E36),7)&lt;&gt;"",INDEX('CoC Ranking Data'!$A$1:$CB$106,ROW($E36),7),"")</f>
        <v>PH</v>
      </c>
      <c r="D37" s="320">
        <f>IF(INDEX('CoC Ranking Data'!$A$1:$CB$106,ROW($E36),12)&lt;&gt;"",INDEX('CoC Ranking Data'!$A$1:$CB$106,ROW($E36),12),"")</f>
        <v>0</v>
      </c>
      <c r="E37" s="8" t="str">
        <f t="shared" si="0"/>
        <v/>
      </c>
    </row>
    <row r="38" spans="1:5" s="9" customFormat="1" ht="12.75" x14ac:dyDescent="0.2">
      <c r="A38" s="288" t="str">
        <f>IF(INDEX('CoC Ranking Data'!$A$1:$CB$106,ROW($E37),4)&lt;&gt;"",INDEX('CoC Ranking Data'!$A$1:$CB$106,ROW($E37),4),"")</f>
        <v>Northern Cambria Community Development Corporation</v>
      </c>
      <c r="B38" s="288" t="str">
        <f>IF(INDEX('CoC Ranking Data'!$A$1:$CB$106,ROW($E37),5)&lt;&gt;"",INDEX('CoC Ranking Data'!$A$1:$CB$106,ROW($E37),5),"")</f>
        <v>Schoolhouse Gardens Renewal Project Application FY 2018</v>
      </c>
      <c r="C38" s="289" t="str">
        <f>IF(INDEX('CoC Ranking Data'!$A$1:$CB$106,ROW($E37),7)&lt;&gt;"",INDEX('CoC Ranking Data'!$A$1:$CB$106,ROW($E37),7),"")</f>
        <v>PH</v>
      </c>
      <c r="D38" s="320">
        <f>IF(INDEX('CoC Ranking Data'!$A$1:$CB$106,ROW($E37),12)&lt;&gt;"",INDEX('CoC Ranking Data'!$A$1:$CB$106,ROW($E37),12),"")</f>
        <v>0</v>
      </c>
      <c r="E38" s="8" t="str">
        <f t="shared" si="0"/>
        <v/>
      </c>
    </row>
    <row r="39" spans="1:5" s="9" customFormat="1" ht="12.75" x14ac:dyDescent="0.2">
      <c r="A39" s="288" t="str">
        <f>IF(INDEX('CoC Ranking Data'!$A$1:$CB$106,ROW($E38),4)&lt;&gt;"",INDEX('CoC Ranking Data'!$A$1:$CB$106,ROW($E38),4),"")</f>
        <v>Resources for Human Development, Inc.</v>
      </c>
      <c r="B39" s="288" t="str">
        <f>IF(INDEX('CoC Ranking Data'!$A$1:$CB$106,ROW($E38),5)&lt;&gt;"",INDEX('CoC Ranking Data'!$A$1:$CB$106,ROW($E38),5),"")</f>
        <v>Crossroads Family</v>
      </c>
      <c r="C39" s="289" t="str">
        <f>IF(INDEX('CoC Ranking Data'!$A$1:$CB$106,ROW($E38),7)&lt;&gt;"",INDEX('CoC Ranking Data'!$A$1:$CB$106,ROW($E38),7),"")</f>
        <v>PH</v>
      </c>
      <c r="D39" s="320">
        <f>IF(INDEX('CoC Ranking Data'!$A$1:$CB$106,ROW($E38),12)&lt;&gt;"",INDEX('CoC Ranking Data'!$A$1:$CB$106,ROW($E38),12),"")</f>
        <v>0</v>
      </c>
      <c r="E39" s="8" t="str">
        <f t="shared" si="0"/>
        <v/>
      </c>
    </row>
    <row r="40" spans="1:5" s="9" customFormat="1" ht="12.75" x14ac:dyDescent="0.2">
      <c r="A40" s="288" t="str">
        <f>IF(INDEX('CoC Ranking Data'!$A$1:$CB$106,ROW($E39),4)&lt;&gt;"",INDEX('CoC Ranking Data'!$A$1:$CB$106,ROW($E39),4),"")</f>
        <v>Resources for Human Development, Inc.</v>
      </c>
      <c r="B40" s="288" t="str">
        <f>IF(INDEX('CoC Ranking Data'!$A$1:$CB$106,ROW($E39),5)&lt;&gt;"",INDEX('CoC Ranking Data'!$A$1:$CB$106,ROW($E39),5),"")</f>
        <v>Crossroads Housing Bonus</v>
      </c>
      <c r="C40" s="289" t="str">
        <f>IF(INDEX('CoC Ranking Data'!$A$1:$CB$106,ROW($E39),7)&lt;&gt;"",INDEX('CoC Ranking Data'!$A$1:$CB$106,ROW($E39),7),"")</f>
        <v>PH</v>
      </c>
      <c r="D40" s="320">
        <f>IF(INDEX('CoC Ranking Data'!$A$1:$CB$106,ROW($E39),12)&lt;&gt;"",INDEX('CoC Ranking Data'!$A$1:$CB$106,ROW($E39),12),"")</f>
        <v>0</v>
      </c>
      <c r="E40" s="8" t="str">
        <f t="shared" si="0"/>
        <v/>
      </c>
    </row>
    <row r="41" spans="1:5" s="9" customFormat="1" ht="12.75" x14ac:dyDescent="0.2">
      <c r="A41" s="288" t="str">
        <f>IF(INDEX('CoC Ranking Data'!$A$1:$CB$106,ROW($E40),4)&lt;&gt;"",INDEX('CoC Ranking Data'!$A$1:$CB$106,ROW($E40),4),"")</f>
        <v>Resources for Human Development, Inc.</v>
      </c>
      <c r="B41" s="288" t="str">
        <f>IF(INDEX('CoC Ranking Data'!$A$1:$CB$106,ROW($E40),5)&lt;&gt;"",INDEX('CoC Ranking Data'!$A$1:$CB$106,ROW($E40),5),"")</f>
        <v>Crossroads Individual</v>
      </c>
      <c r="C41" s="289" t="str">
        <f>IF(INDEX('CoC Ranking Data'!$A$1:$CB$106,ROW($E40),7)&lt;&gt;"",INDEX('CoC Ranking Data'!$A$1:$CB$106,ROW($E40),7),"")</f>
        <v>PH</v>
      </c>
      <c r="D41" s="320">
        <f>IF(INDEX('CoC Ranking Data'!$A$1:$CB$106,ROW($E40),12)&lt;&gt;"",INDEX('CoC Ranking Data'!$A$1:$CB$106,ROW($E40),12),"")</f>
        <v>0</v>
      </c>
      <c r="E41" s="8" t="str">
        <f t="shared" si="0"/>
        <v/>
      </c>
    </row>
    <row r="42" spans="1:5" s="9" customFormat="1" ht="12.75" x14ac:dyDescent="0.2">
      <c r="A42" s="288" t="str">
        <f>IF(INDEX('CoC Ranking Data'!$A$1:$CB$106,ROW($E41),4)&lt;&gt;"",INDEX('CoC Ranking Data'!$A$1:$CB$106,ROW($E41),4),"")</f>
        <v>Resources for Human Development, Inc.</v>
      </c>
      <c r="B42" s="288" t="str">
        <f>IF(INDEX('CoC Ranking Data'!$A$1:$CB$106,ROW($E41),5)&lt;&gt;"",INDEX('CoC Ranking Data'!$A$1:$CB$106,ROW($E41),5),"")</f>
        <v>Crossroads Schuylkill Co. Permanent Supportive Housing</v>
      </c>
      <c r="C42" s="289" t="str">
        <f>IF(INDEX('CoC Ranking Data'!$A$1:$CB$106,ROW($E41),7)&lt;&gt;"",INDEX('CoC Ranking Data'!$A$1:$CB$106,ROW($E41),7),"")</f>
        <v>PH</v>
      </c>
      <c r="D42" s="320">
        <f>IF(INDEX('CoC Ranking Data'!$A$1:$CB$106,ROW($E41),12)&lt;&gt;"",INDEX('CoC Ranking Data'!$A$1:$CB$106,ROW($E41),12),"")</f>
        <v>0</v>
      </c>
      <c r="E42" s="8" t="str">
        <f t="shared" si="0"/>
        <v/>
      </c>
    </row>
    <row r="43" spans="1:5" s="9" customFormat="1" ht="12.75" x14ac:dyDescent="0.2">
      <c r="A43" s="288" t="str">
        <f>IF(INDEX('CoC Ranking Data'!$A$1:$CB$106,ROW($E42),4)&lt;&gt;"",INDEX('CoC Ranking Data'!$A$1:$CB$106,ROW($E42),4),"")</f>
        <v>Resources for Human Development, Inc.</v>
      </c>
      <c r="B43" s="288" t="str">
        <f>IF(INDEX('CoC Ranking Data'!$A$1:$CB$106,ROW($E42),5)&lt;&gt;"",INDEX('CoC Ranking Data'!$A$1:$CB$106,ROW($E42),5),"")</f>
        <v>LV ACT Housing Supports</v>
      </c>
      <c r="C43" s="289" t="str">
        <f>IF(INDEX('CoC Ranking Data'!$A$1:$CB$106,ROW($E42),7)&lt;&gt;"",INDEX('CoC Ranking Data'!$A$1:$CB$106,ROW($E42),7),"")</f>
        <v>PH</v>
      </c>
      <c r="D43" s="320">
        <f>IF(INDEX('CoC Ranking Data'!$A$1:$CB$106,ROW($E42),12)&lt;&gt;"",INDEX('CoC Ranking Data'!$A$1:$CB$106,ROW($E42),12),"")</f>
        <v>0</v>
      </c>
      <c r="E43" s="8" t="str">
        <f t="shared" si="0"/>
        <v/>
      </c>
    </row>
    <row r="44" spans="1:5" s="9" customFormat="1" ht="12.75" x14ac:dyDescent="0.2">
      <c r="A44" s="288" t="str">
        <f>IF(INDEX('CoC Ranking Data'!$A$1:$CB$106,ROW($E43),4)&lt;&gt;"",INDEX('CoC Ranking Data'!$A$1:$CB$106,ROW($E43),4),"")</f>
        <v>Tableland Services, Inc.</v>
      </c>
      <c r="B44" s="288" t="str">
        <f>IF(INDEX('CoC Ranking Data'!$A$1:$CB$106,ROW($E43),5)&lt;&gt;"",INDEX('CoC Ranking Data'!$A$1:$CB$106,ROW($E43),5),"")</f>
        <v>SHP Transitional Housing Project</v>
      </c>
      <c r="C44" s="289" t="str">
        <f>IF(INDEX('CoC Ranking Data'!$A$1:$CB$106,ROW($E43),7)&lt;&gt;"",INDEX('CoC Ranking Data'!$A$1:$CB$106,ROW($E43),7),"")</f>
        <v>PH-RRH</v>
      </c>
      <c r="D44" s="320">
        <f>IF(INDEX('CoC Ranking Data'!$A$1:$CB$106,ROW($E43),12)&lt;&gt;"",INDEX('CoC Ranking Data'!$A$1:$CB$106,ROW($E43),12),"")</f>
        <v>0</v>
      </c>
      <c r="E44" s="8" t="str">
        <f t="shared" si="0"/>
        <v/>
      </c>
    </row>
    <row r="45" spans="1:5" s="9" customFormat="1" ht="12.75" x14ac:dyDescent="0.2">
      <c r="A45" s="288" t="str">
        <f>IF(INDEX('CoC Ranking Data'!$A$1:$CB$106,ROW($E44),4)&lt;&gt;"",INDEX('CoC Ranking Data'!$A$1:$CB$106,ROW($E44),4),"")</f>
        <v>Tableland Services, Inc.</v>
      </c>
      <c r="B45" s="288" t="str">
        <f>IF(INDEX('CoC Ranking Data'!$A$1:$CB$106,ROW($E44),5)&lt;&gt;"",INDEX('CoC Ranking Data'!$A$1:$CB$106,ROW($E44),5),"")</f>
        <v>Tableland PSH Expansion</v>
      </c>
      <c r="C45" s="289" t="str">
        <f>IF(INDEX('CoC Ranking Data'!$A$1:$CB$106,ROW($E44),7)&lt;&gt;"",INDEX('CoC Ranking Data'!$A$1:$CB$106,ROW($E44),7),"")</f>
        <v>PH</v>
      </c>
      <c r="D45" s="320">
        <f>IF(INDEX('CoC Ranking Data'!$A$1:$CB$106,ROW($E44),12)&lt;&gt;"",INDEX('CoC Ranking Data'!$A$1:$CB$106,ROW($E44),12),"")</f>
        <v>0</v>
      </c>
      <c r="E45" s="8" t="str">
        <f t="shared" si="0"/>
        <v/>
      </c>
    </row>
    <row r="46" spans="1:5" s="9" customFormat="1" ht="12.75" x14ac:dyDescent="0.2">
      <c r="A46" s="288" t="str">
        <f>IF(INDEX('CoC Ranking Data'!$A$1:$CB$106,ROW($E45),4)&lt;&gt;"",INDEX('CoC Ranking Data'!$A$1:$CB$106,ROW($E45),4),"")</f>
        <v>The Lehigh Conference of Churches</v>
      </c>
      <c r="B46" s="288" t="str">
        <f>IF(INDEX('CoC Ranking Data'!$A$1:$CB$106,ROW($E45),5)&lt;&gt;"",INDEX('CoC Ranking Data'!$A$1:$CB$106,ROW($E45),5),"")</f>
        <v>Outreach and Case Management for the Disabled, Chronically Homeless</v>
      </c>
      <c r="C46" s="289" t="str">
        <f>IF(INDEX('CoC Ranking Data'!$A$1:$CB$106,ROW($E45),7)&lt;&gt;"",INDEX('CoC Ranking Data'!$A$1:$CB$106,ROW($E45),7),"")</f>
        <v>SSO</v>
      </c>
      <c r="D46" s="320">
        <f>IF(INDEX('CoC Ranking Data'!$A$1:$CB$106,ROW($E45),12)&lt;&gt;"",INDEX('CoC Ranking Data'!$A$1:$CB$106,ROW($E45),12),"")</f>
        <v>0</v>
      </c>
      <c r="E46" s="8" t="str">
        <f t="shared" si="0"/>
        <v/>
      </c>
    </row>
    <row r="47" spans="1:5" s="9" customFormat="1" ht="12.75" x14ac:dyDescent="0.2">
      <c r="A47" s="288" t="str">
        <f>IF(INDEX('CoC Ranking Data'!$A$1:$CB$106,ROW($E46),4)&lt;&gt;"",INDEX('CoC Ranking Data'!$A$1:$CB$106,ROW($E46),4),"")</f>
        <v>The Lehigh Conference of Churches</v>
      </c>
      <c r="B47" s="288" t="str">
        <f>IF(INDEX('CoC Ranking Data'!$A$1:$CB$106,ROW($E46),5)&lt;&gt;"",INDEX('CoC Ranking Data'!$A$1:$CB$106,ROW($E46),5),"")</f>
        <v>Pathways Housing</v>
      </c>
      <c r="C47" s="289" t="str">
        <f>IF(INDEX('CoC Ranking Data'!$A$1:$CB$106,ROW($E46),7)&lt;&gt;"",INDEX('CoC Ranking Data'!$A$1:$CB$106,ROW($E46),7),"")</f>
        <v>PH</v>
      </c>
      <c r="D47" s="320">
        <f>IF(INDEX('CoC Ranking Data'!$A$1:$CB$106,ROW($E46),12)&lt;&gt;"",INDEX('CoC Ranking Data'!$A$1:$CB$106,ROW($E46),12),"")</f>
        <v>0</v>
      </c>
      <c r="E47" s="8" t="str">
        <f t="shared" si="0"/>
        <v/>
      </c>
    </row>
    <row r="48" spans="1:5" s="9" customFormat="1" ht="12.75" x14ac:dyDescent="0.2">
      <c r="A48" s="288" t="str">
        <f>IF(INDEX('CoC Ranking Data'!$A$1:$CB$106,ROW($E47),4)&lt;&gt;"",INDEX('CoC Ranking Data'!$A$1:$CB$106,ROW($E47),4),"")</f>
        <v>The Lehigh Conference of Churches</v>
      </c>
      <c r="B48" s="288" t="str">
        <f>IF(INDEX('CoC Ranking Data'!$A$1:$CB$106,ROW($E47),5)&lt;&gt;"",INDEX('CoC Ranking Data'!$A$1:$CB$106,ROW($E47),5),"")</f>
        <v>Pathways Housing 2</v>
      </c>
      <c r="C48" s="289" t="str">
        <f>IF(INDEX('CoC Ranking Data'!$A$1:$CB$106,ROW($E47),7)&lt;&gt;"",INDEX('CoC Ranking Data'!$A$1:$CB$106,ROW($E47),7),"")</f>
        <v>PH</v>
      </c>
      <c r="D48" s="320">
        <f>IF(INDEX('CoC Ranking Data'!$A$1:$CB$106,ROW($E47),12)&lt;&gt;"",INDEX('CoC Ranking Data'!$A$1:$CB$106,ROW($E47),12),"")</f>
        <v>0</v>
      </c>
      <c r="E48" s="8" t="str">
        <f t="shared" si="0"/>
        <v/>
      </c>
    </row>
    <row r="49" spans="1:5" s="9" customFormat="1" ht="12.75" x14ac:dyDescent="0.2">
      <c r="A49" s="288" t="str">
        <f>IF(INDEX('CoC Ranking Data'!$A$1:$CB$106,ROW($E48),4)&lt;&gt;"",INDEX('CoC Ranking Data'!$A$1:$CB$106,ROW($E48),4),"")</f>
        <v>The Lehigh Conference of Churches</v>
      </c>
      <c r="B49" s="288" t="str">
        <f>IF(INDEX('CoC Ranking Data'!$A$1:$CB$106,ROW($E48),5)&lt;&gt;"",INDEX('CoC Ranking Data'!$A$1:$CB$106,ROW($E48),5),"")</f>
        <v>Pathways TBRA for Families, Youth and Veterans</v>
      </c>
      <c r="C49" s="289" t="str">
        <f>IF(INDEX('CoC Ranking Data'!$A$1:$CB$106,ROW($E48),7)&lt;&gt;"",INDEX('CoC Ranking Data'!$A$1:$CB$106,ROW($E48),7),"")</f>
        <v>PH</v>
      </c>
      <c r="D49" s="320">
        <f>IF(INDEX('CoC Ranking Data'!$A$1:$CB$106,ROW($E48),12)&lt;&gt;"",INDEX('CoC Ranking Data'!$A$1:$CB$106,ROW($E48),12),"")</f>
        <v>0</v>
      </c>
      <c r="E49" s="8" t="str">
        <f t="shared" si="0"/>
        <v/>
      </c>
    </row>
    <row r="50" spans="1:5" s="9" customFormat="1" ht="12.75" x14ac:dyDescent="0.2">
      <c r="A50" s="288" t="str">
        <f>IF(INDEX('CoC Ranking Data'!$A$1:$CB$106,ROW($E49),4)&lt;&gt;"",INDEX('CoC Ranking Data'!$A$1:$CB$106,ROW($E49),4),"")</f>
        <v>The Lehigh Conference of Churches</v>
      </c>
      <c r="B50" s="288" t="str">
        <f>IF(INDEX('CoC Ranking Data'!$A$1:$CB$106,ROW($E49),5)&lt;&gt;"",INDEX('CoC Ranking Data'!$A$1:$CB$106,ROW($E49),5),"")</f>
        <v>Tenant-Based Rental Assistance for the Disabled,Chronically Homeless</v>
      </c>
      <c r="C50" s="289" t="str">
        <f>IF(INDEX('CoC Ranking Data'!$A$1:$CB$106,ROW($E49),7)&lt;&gt;"",INDEX('CoC Ranking Data'!$A$1:$CB$106,ROW($E49),7),"")</f>
        <v>PH</v>
      </c>
      <c r="D50" s="320">
        <f>IF(INDEX('CoC Ranking Data'!$A$1:$CB$106,ROW($E49),12)&lt;&gt;"",INDEX('CoC Ranking Data'!$A$1:$CB$106,ROW($E49),12),"")</f>
        <v>0</v>
      </c>
      <c r="E50" s="8" t="str">
        <f t="shared" si="0"/>
        <v/>
      </c>
    </row>
    <row r="51" spans="1:5" s="9" customFormat="1" ht="12.75" x14ac:dyDescent="0.2">
      <c r="A51" s="288" t="str">
        <f>IF(INDEX('CoC Ranking Data'!$A$1:$CB$106,ROW($E50),4)&lt;&gt;"",INDEX('CoC Ranking Data'!$A$1:$CB$106,ROW($E50),4),"")</f>
        <v>The Salvation Army, a New York Corporation</v>
      </c>
      <c r="B51" s="288" t="str">
        <f>IF(INDEX('CoC Ranking Data'!$A$1:$CB$106,ROW($E50),5)&lt;&gt;"",INDEX('CoC Ranking Data'!$A$1:$CB$106,ROW($E50),5),"")</f>
        <v>Allentown Hospitality House Permanent Housing Program</v>
      </c>
      <c r="C51" s="289" t="str">
        <f>IF(INDEX('CoC Ranking Data'!$A$1:$CB$106,ROW($E50),7)&lt;&gt;"",INDEX('CoC Ranking Data'!$A$1:$CB$106,ROW($E50),7),"")</f>
        <v>PH</v>
      </c>
      <c r="D51" s="320">
        <f>IF(INDEX('CoC Ranking Data'!$A$1:$CB$106,ROW($E50),12)&lt;&gt;"",INDEX('CoC Ranking Data'!$A$1:$CB$106,ROW($E50),12),"")</f>
        <v>0</v>
      </c>
      <c r="E51" s="8" t="str">
        <f t="shared" si="0"/>
        <v/>
      </c>
    </row>
    <row r="52" spans="1:5" s="9" customFormat="1" ht="12.75" x14ac:dyDescent="0.2">
      <c r="A52" s="288" t="str">
        <f>IF(INDEX('CoC Ranking Data'!$A$1:$CB$106,ROW($E51),4)&lt;&gt;"",INDEX('CoC Ranking Data'!$A$1:$CB$106,ROW($E51),4),"")</f>
        <v>The Salvation Army, a New York Corporation</v>
      </c>
      <c r="B52" s="288" t="str">
        <f>IF(INDEX('CoC Ranking Data'!$A$1:$CB$106,ROW($E51),5)&lt;&gt;"",INDEX('CoC Ranking Data'!$A$1:$CB$106,ROW($E51),5),"")</f>
        <v>Salvation Army Carlisle PH Project</v>
      </c>
      <c r="C52" s="289" t="str">
        <f>IF(INDEX('CoC Ranking Data'!$A$1:$CB$106,ROW($E51),7)&lt;&gt;"",INDEX('CoC Ranking Data'!$A$1:$CB$106,ROW($E51),7),"")</f>
        <v>PH</v>
      </c>
      <c r="D52" s="320">
        <f>IF(INDEX('CoC Ranking Data'!$A$1:$CB$106,ROW($E51),12)&lt;&gt;"",INDEX('CoC Ranking Data'!$A$1:$CB$106,ROW($E51),12),"")</f>
        <v>0</v>
      </c>
      <c r="E52" s="8" t="str">
        <f t="shared" si="0"/>
        <v/>
      </c>
    </row>
    <row r="53" spans="1:5" s="9" customFormat="1" ht="12.75" x14ac:dyDescent="0.2">
      <c r="A53" s="288" t="str">
        <f>IF(INDEX('CoC Ranking Data'!$A$1:$CB$106,ROW($E52),4)&lt;&gt;"",INDEX('CoC Ranking Data'!$A$1:$CB$106,ROW($E52),4),"")</f>
        <v>Valley Housing Development Corporation</v>
      </c>
      <c r="B53" s="288" t="str">
        <f>IF(INDEX('CoC Ranking Data'!$A$1:$CB$106,ROW($E52),5)&lt;&gt;"",INDEX('CoC Ranking Data'!$A$1:$CB$106,ROW($E52),5),"")</f>
        <v>VHDC SHP #2 &amp; #3 Consolidation 2018</v>
      </c>
      <c r="C53" s="289" t="str">
        <f>IF(INDEX('CoC Ranking Data'!$A$1:$CB$106,ROW($E52),7)&lt;&gt;"",INDEX('CoC Ranking Data'!$A$1:$CB$106,ROW($E52),7),"")</f>
        <v>PH</v>
      </c>
      <c r="D53" s="320">
        <f>IF(INDEX('CoC Ranking Data'!$A$1:$CB$106,ROW($E52),12)&lt;&gt;"",INDEX('CoC Ranking Data'!$A$1:$CB$106,ROW($E52),12),"")</f>
        <v>0</v>
      </c>
      <c r="E53" s="8" t="str">
        <f t="shared" si="0"/>
        <v/>
      </c>
    </row>
    <row r="54" spans="1:5" s="9" customFormat="1" ht="12.75" x14ac:dyDescent="0.2">
      <c r="A54" s="288" t="str">
        <f>IF(INDEX('CoC Ranking Data'!$A$1:$CB$106,ROW($E53),4)&lt;&gt;"",INDEX('CoC Ranking Data'!$A$1:$CB$106,ROW($E53),4),"")</f>
        <v>Valley Youth House Committee, Inc.</v>
      </c>
      <c r="B54" s="288" t="str">
        <f>IF(INDEX('CoC Ranking Data'!$A$1:$CB$106,ROW($E53),5)&lt;&gt;"",INDEX('CoC Ranking Data'!$A$1:$CB$106,ROW($E53),5),"")</f>
        <v>Lehigh Valley RRH for Families</v>
      </c>
      <c r="C54" s="289" t="str">
        <f>IF(INDEX('CoC Ranking Data'!$A$1:$CB$106,ROW($E53),7)&lt;&gt;"",INDEX('CoC Ranking Data'!$A$1:$CB$106,ROW($E53),7),"")</f>
        <v>PH-RRH</v>
      </c>
      <c r="D54" s="320">
        <f>IF(INDEX('CoC Ranking Data'!$A$1:$CB$106,ROW($E53),12)&lt;&gt;"",INDEX('CoC Ranking Data'!$A$1:$CB$106,ROW($E53),12),"")</f>
        <v>0</v>
      </c>
      <c r="E54" s="8" t="str">
        <f t="shared" si="0"/>
        <v/>
      </c>
    </row>
    <row r="55" spans="1:5" s="9" customFormat="1" ht="12.75" x14ac:dyDescent="0.2">
      <c r="A55" s="288" t="str">
        <f>IF(INDEX('CoC Ranking Data'!$A$1:$CB$106,ROW($E54),4)&lt;&gt;"",INDEX('CoC Ranking Data'!$A$1:$CB$106,ROW($E54),4),"")</f>
        <v/>
      </c>
      <c r="B55" s="288" t="str">
        <f>IF(INDEX('CoC Ranking Data'!$A$1:$CB$106,ROW($E54),5)&lt;&gt;"",INDEX('CoC Ranking Data'!$A$1:$CB$106,ROW($E54),5),"")</f>
        <v/>
      </c>
      <c r="C55" s="289" t="str">
        <f>IF(INDEX('CoC Ranking Data'!$A$1:$CB$106,ROW($E54),7)&lt;&gt;"",INDEX('CoC Ranking Data'!$A$1:$CB$106,ROW($E54),7),"")</f>
        <v/>
      </c>
      <c r="D55" s="320" t="str">
        <f>IF(INDEX('CoC Ranking Data'!$A$1:$CB$106,ROW($E54),12)&lt;&gt;"",INDEX('CoC Ranking Data'!$A$1:$CB$106,ROW($E54),12),"")</f>
        <v/>
      </c>
      <c r="E55" s="8" t="str">
        <f t="shared" si="0"/>
        <v/>
      </c>
    </row>
    <row r="56" spans="1:5" s="9" customFormat="1" ht="12.75" x14ac:dyDescent="0.2">
      <c r="A56" s="288" t="str">
        <f>IF(INDEX('CoC Ranking Data'!$A$1:$CB$106,ROW($E55),4)&lt;&gt;"",INDEX('CoC Ranking Data'!$A$1:$CB$106,ROW($E55),4),"")</f>
        <v/>
      </c>
      <c r="B56" s="288" t="str">
        <f>IF(INDEX('CoC Ranking Data'!$A$1:$CB$106,ROW($E55),5)&lt;&gt;"",INDEX('CoC Ranking Data'!$A$1:$CB$106,ROW($E55),5),"")</f>
        <v/>
      </c>
      <c r="C56" s="289" t="str">
        <f>IF(INDEX('CoC Ranking Data'!$A$1:$CB$106,ROW($E55),7)&lt;&gt;"",INDEX('CoC Ranking Data'!$A$1:$CB$106,ROW($E55),7),"")</f>
        <v/>
      </c>
      <c r="D56" s="320" t="str">
        <f>IF(INDEX('CoC Ranking Data'!$A$1:$CB$106,ROW($E55),12)&lt;&gt;"",INDEX('CoC Ranking Data'!$A$1:$CB$106,ROW($E55),12),"")</f>
        <v/>
      </c>
      <c r="E56" s="8" t="str">
        <f t="shared" si="0"/>
        <v/>
      </c>
    </row>
    <row r="57" spans="1:5" x14ac:dyDescent="0.25">
      <c r="A57" s="288" t="str">
        <f>IF(INDEX('CoC Ranking Data'!$A$1:$CB$106,ROW($E56),4)&lt;&gt;"",INDEX('CoC Ranking Data'!$A$1:$CB$106,ROW($E56),4),"")</f>
        <v/>
      </c>
      <c r="B57" s="288" t="str">
        <f>IF(INDEX('CoC Ranking Data'!$A$1:$CB$106,ROW($E56),5)&lt;&gt;"",INDEX('CoC Ranking Data'!$A$1:$CB$106,ROW($E56),5),"")</f>
        <v/>
      </c>
      <c r="C57" s="289" t="str">
        <f>IF(INDEX('CoC Ranking Data'!$A$1:$CB$106,ROW($E56),7)&lt;&gt;"",INDEX('CoC Ranking Data'!$A$1:$CB$106,ROW($E56),7),"")</f>
        <v/>
      </c>
      <c r="D57" s="320" t="str">
        <f>IF(INDEX('CoC Ranking Data'!$A$1:$CB$106,ROW($E56),12)&lt;&gt;"",INDEX('CoC Ranking Data'!$A$1:$CB$106,ROW($E56),12),"")</f>
        <v/>
      </c>
      <c r="E57" s="8" t="str">
        <f t="shared" si="0"/>
        <v/>
      </c>
    </row>
    <row r="58" spans="1:5" x14ac:dyDescent="0.25">
      <c r="A58" s="288" t="str">
        <f>IF(INDEX('CoC Ranking Data'!$A$1:$CB$106,ROW($E57),4)&lt;&gt;"",INDEX('CoC Ranking Data'!$A$1:$CB$106,ROW($E57),4),"")</f>
        <v/>
      </c>
      <c r="B58" s="288" t="str">
        <f>IF(INDEX('CoC Ranking Data'!$A$1:$CB$106,ROW($E57),5)&lt;&gt;"",INDEX('CoC Ranking Data'!$A$1:$CB$106,ROW($E57),5),"")</f>
        <v/>
      </c>
      <c r="C58" s="289" t="str">
        <f>IF(INDEX('CoC Ranking Data'!$A$1:$CB$106,ROW($E57),7)&lt;&gt;"",INDEX('CoC Ranking Data'!$A$1:$CB$106,ROW($E57),7),"")</f>
        <v/>
      </c>
      <c r="D58" s="320" t="str">
        <f>IF(INDEX('CoC Ranking Data'!$A$1:$CB$106,ROW($E57),12)&lt;&gt;"",INDEX('CoC Ranking Data'!$A$1:$CB$106,ROW($E57),12),"")</f>
        <v/>
      </c>
      <c r="E58" s="8" t="str">
        <f t="shared" si="0"/>
        <v/>
      </c>
    </row>
    <row r="59" spans="1:5" x14ac:dyDescent="0.25">
      <c r="A59" s="288" t="str">
        <f>IF(INDEX('CoC Ranking Data'!$A$1:$CB$106,ROW($E58),4)&lt;&gt;"",INDEX('CoC Ranking Data'!$A$1:$CB$106,ROW($E58),4),"")</f>
        <v/>
      </c>
      <c r="B59" s="288" t="str">
        <f>IF(INDEX('CoC Ranking Data'!$A$1:$CB$106,ROW($E58),5)&lt;&gt;"",INDEX('CoC Ranking Data'!$A$1:$CB$106,ROW($E58),5),"")</f>
        <v/>
      </c>
      <c r="C59" s="289" t="str">
        <f>IF(INDEX('CoC Ranking Data'!$A$1:$CB$106,ROW($E58),7)&lt;&gt;"",INDEX('CoC Ranking Data'!$A$1:$CB$106,ROW($E58),7),"")</f>
        <v/>
      </c>
      <c r="D59" s="320" t="str">
        <f>IF(INDEX('CoC Ranking Data'!$A$1:$CB$106,ROW($E58),12)&lt;&gt;"",INDEX('CoC Ranking Data'!$A$1:$CB$106,ROW($E58),12),"")</f>
        <v/>
      </c>
      <c r="E59" s="8" t="str">
        <f t="shared" si="0"/>
        <v/>
      </c>
    </row>
    <row r="60" spans="1:5" x14ac:dyDescent="0.25">
      <c r="A60" s="288" t="str">
        <f>IF(INDEX('CoC Ranking Data'!$A$1:$CB$106,ROW($E59),4)&lt;&gt;"",INDEX('CoC Ranking Data'!$A$1:$CB$106,ROW($E59),4),"")</f>
        <v/>
      </c>
      <c r="B60" s="288" t="str">
        <f>IF(INDEX('CoC Ranking Data'!$A$1:$CB$106,ROW($E59),5)&lt;&gt;"",INDEX('CoC Ranking Data'!$A$1:$CB$106,ROW($E59),5),"")</f>
        <v/>
      </c>
      <c r="C60" s="289" t="str">
        <f>IF(INDEX('CoC Ranking Data'!$A$1:$CB$106,ROW($E59),7)&lt;&gt;"",INDEX('CoC Ranking Data'!$A$1:$CB$106,ROW($E59),7),"")</f>
        <v/>
      </c>
      <c r="D60" s="320" t="str">
        <f>IF(INDEX('CoC Ranking Data'!$A$1:$CB$106,ROW($E59),12)&lt;&gt;"",INDEX('CoC Ranking Data'!$A$1:$CB$106,ROW($E59),12),"")</f>
        <v/>
      </c>
      <c r="E60" s="8" t="str">
        <f t="shared" si="0"/>
        <v/>
      </c>
    </row>
    <row r="61" spans="1:5" x14ac:dyDescent="0.25">
      <c r="A61" s="288" t="str">
        <f>IF(INDEX('CoC Ranking Data'!$A$1:$CB$106,ROW($E60),4)&lt;&gt;"",INDEX('CoC Ranking Data'!$A$1:$CB$106,ROW($E60),4),"")</f>
        <v/>
      </c>
      <c r="B61" s="288" t="str">
        <f>IF(INDEX('CoC Ranking Data'!$A$1:$CB$106,ROW($E60),5)&lt;&gt;"",INDEX('CoC Ranking Data'!$A$1:$CB$106,ROW($E60),5),"")</f>
        <v/>
      </c>
      <c r="C61" s="289" t="str">
        <f>IF(INDEX('CoC Ranking Data'!$A$1:$CB$106,ROW($E60),7)&lt;&gt;"",INDEX('CoC Ranking Data'!$A$1:$CB$106,ROW($E60),7),"")</f>
        <v/>
      </c>
      <c r="D61" s="320" t="str">
        <f>IF(INDEX('CoC Ranking Data'!$A$1:$CB$106,ROW($E60),12)&lt;&gt;"",INDEX('CoC Ranking Data'!$A$1:$CB$106,ROW($E60),12),"")</f>
        <v/>
      </c>
      <c r="E61" s="8" t="str">
        <f t="shared" si="0"/>
        <v/>
      </c>
    </row>
    <row r="62" spans="1:5" x14ac:dyDescent="0.25">
      <c r="A62" s="288" t="str">
        <f>IF(INDEX('CoC Ranking Data'!$A$1:$CB$106,ROW($E61),4)&lt;&gt;"",INDEX('CoC Ranking Data'!$A$1:$CB$106,ROW($E61),4),"")</f>
        <v/>
      </c>
      <c r="B62" s="288" t="str">
        <f>IF(INDEX('CoC Ranking Data'!$A$1:$CB$106,ROW($E61),5)&lt;&gt;"",INDEX('CoC Ranking Data'!$A$1:$CB$106,ROW($E61),5),"")</f>
        <v/>
      </c>
      <c r="C62" s="289" t="str">
        <f>IF(INDEX('CoC Ranking Data'!$A$1:$CB$106,ROW($E61),7)&lt;&gt;"",INDEX('CoC Ranking Data'!$A$1:$CB$106,ROW($E61),7),"")</f>
        <v/>
      </c>
      <c r="D62" s="320" t="str">
        <f>IF(INDEX('CoC Ranking Data'!$A$1:$CB$106,ROW($E61),12)&lt;&gt;"",INDEX('CoC Ranking Data'!$A$1:$CB$106,ROW($E61),12),"")</f>
        <v/>
      </c>
      <c r="E62" s="8" t="str">
        <f t="shared" si="0"/>
        <v/>
      </c>
    </row>
    <row r="63" spans="1:5" x14ac:dyDescent="0.25">
      <c r="A63" s="288" t="str">
        <f>IF(INDEX('CoC Ranking Data'!$A$1:$CB$106,ROW($E62),4)&lt;&gt;"",INDEX('CoC Ranking Data'!$A$1:$CB$106,ROW($E62),4),"")</f>
        <v/>
      </c>
      <c r="B63" s="288" t="str">
        <f>IF(INDEX('CoC Ranking Data'!$A$1:$CB$106,ROW($E62),5)&lt;&gt;"",INDEX('CoC Ranking Data'!$A$1:$CB$106,ROW($E62),5),"")</f>
        <v/>
      </c>
      <c r="C63" s="289" t="str">
        <f>IF(INDEX('CoC Ranking Data'!$A$1:$CB$106,ROW($E62),7)&lt;&gt;"",INDEX('CoC Ranking Data'!$A$1:$CB$106,ROW($E62),7),"")</f>
        <v/>
      </c>
      <c r="D63" s="320" t="str">
        <f>IF(INDEX('CoC Ranking Data'!$A$1:$CB$106,ROW($E62),12)&lt;&gt;"",INDEX('CoC Ranking Data'!$A$1:$CB$106,ROW($E62),12),"")</f>
        <v/>
      </c>
      <c r="E63" s="8" t="str">
        <f t="shared" si="0"/>
        <v/>
      </c>
    </row>
    <row r="64" spans="1:5" x14ac:dyDescent="0.25">
      <c r="A64" s="288" t="str">
        <f>IF(INDEX('CoC Ranking Data'!$A$1:$CB$106,ROW($E63),4)&lt;&gt;"",INDEX('CoC Ranking Data'!$A$1:$CB$106,ROW($E63),4),"")</f>
        <v/>
      </c>
      <c r="B64" s="288" t="str">
        <f>IF(INDEX('CoC Ranking Data'!$A$1:$CB$106,ROW($E63),5)&lt;&gt;"",INDEX('CoC Ranking Data'!$A$1:$CB$106,ROW($E63),5),"")</f>
        <v/>
      </c>
      <c r="C64" s="289" t="str">
        <f>IF(INDEX('CoC Ranking Data'!$A$1:$CB$106,ROW($E63),7)&lt;&gt;"",INDEX('CoC Ranking Data'!$A$1:$CB$106,ROW($E63),7),"")</f>
        <v/>
      </c>
      <c r="D64" s="320" t="str">
        <f>IF(INDEX('CoC Ranking Data'!$A$1:$CB$106,ROW($E63),12)&lt;&gt;"",INDEX('CoC Ranking Data'!$A$1:$CB$106,ROW($E63),12),"")</f>
        <v/>
      </c>
      <c r="E64" s="8" t="str">
        <f t="shared" si="0"/>
        <v/>
      </c>
    </row>
    <row r="65" spans="1:5" x14ac:dyDescent="0.25">
      <c r="A65" s="288" t="str">
        <f>IF(INDEX('CoC Ranking Data'!$A$1:$CB$106,ROW($E64),4)&lt;&gt;"",INDEX('CoC Ranking Data'!$A$1:$CB$106,ROW($E64),4),"")</f>
        <v/>
      </c>
      <c r="B65" s="288" t="str">
        <f>IF(INDEX('CoC Ranking Data'!$A$1:$CB$106,ROW($E64),5)&lt;&gt;"",INDEX('CoC Ranking Data'!$A$1:$CB$106,ROW($E64),5),"")</f>
        <v/>
      </c>
      <c r="C65" s="289" t="str">
        <f>IF(INDEX('CoC Ranking Data'!$A$1:$CB$106,ROW($E64),7)&lt;&gt;"",INDEX('CoC Ranking Data'!$A$1:$CB$106,ROW($E64),7),"")</f>
        <v/>
      </c>
      <c r="D65" s="320" t="str">
        <f>IF(INDEX('CoC Ranking Data'!$A$1:$CB$106,ROW($E64),12)&lt;&gt;"",INDEX('CoC Ranking Data'!$A$1:$CB$106,ROW($E64),12),"")</f>
        <v/>
      </c>
      <c r="E65" s="8" t="str">
        <f t="shared" si="0"/>
        <v/>
      </c>
    </row>
    <row r="66" spans="1:5" x14ac:dyDescent="0.25">
      <c r="A66" s="288" t="str">
        <f>IF(INDEX('CoC Ranking Data'!$A$1:$CB$106,ROW($E65),4)&lt;&gt;"",INDEX('CoC Ranking Data'!$A$1:$CB$106,ROW($E65),4),"")</f>
        <v/>
      </c>
      <c r="B66" s="288" t="str">
        <f>IF(INDEX('CoC Ranking Data'!$A$1:$CB$106,ROW($E65),5)&lt;&gt;"",INDEX('CoC Ranking Data'!$A$1:$CB$106,ROW($E65),5),"")</f>
        <v/>
      </c>
      <c r="C66" s="289" t="str">
        <f>IF(INDEX('CoC Ranking Data'!$A$1:$CB$106,ROW($E65),7)&lt;&gt;"",INDEX('CoC Ranking Data'!$A$1:$CB$106,ROW($E65),7),"")</f>
        <v/>
      </c>
      <c r="D66" s="320" t="str">
        <f>IF(INDEX('CoC Ranking Data'!$A$1:$CB$106,ROW($E65),12)&lt;&gt;"",INDEX('CoC Ranking Data'!$A$1:$CB$106,ROW($E65),12),"")</f>
        <v/>
      </c>
      <c r="E66" s="8" t="str">
        <f t="shared" si="0"/>
        <v/>
      </c>
    </row>
    <row r="67" spans="1:5" x14ac:dyDescent="0.25">
      <c r="A67" s="288" t="str">
        <f>IF(INDEX('CoC Ranking Data'!$A$1:$CB$106,ROW($E66),4)&lt;&gt;"",INDEX('CoC Ranking Data'!$A$1:$CB$106,ROW($E66),4),"")</f>
        <v/>
      </c>
      <c r="B67" s="288" t="str">
        <f>IF(INDEX('CoC Ranking Data'!$A$1:$CB$106,ROW($E66),5)&lt;&gt;"",INDEX('CoC Ranking Data'!$A$1:$CB$106,ROW($E66),5),"")</f>
        <v/>
      </c>
      <c r="C67" s="289" t="str">
        <f>IF(INDEX('CoC Ranking Data'!$A$1:$CB$106,ROW($E66),7)&lt;&gt;"",INDEX('CoC Ranking Data'!$A$1:$CB$106,ROW($E66),7),"")</f>
        <v/>
      </c>
      <c r="D67" s="320" t="str">
        <f>IF(INDEX('CoC Ranking Data'!$A$1:$CB$106,ROW($E66),12)&lt;&gt;"",INDEX('CoC Ranking Data'!$A$1:$CB$106,ROW($E66),12),"")</f>
        <v/>
      </c>
      <c r="E67" s="8" t="str">
        <f t="shared" si="0"/>
        <v/>
      </c>
    </row>
    <row r="68" spans="1:5" x14ac:dyDescent="0.25">
      <c r="A68" s="288" t="str">
        <f>IF(INDEX('CoC Ranking Data'!$A$1:$CB$106,ROW($E67),4)&lt;&gt;"",INDEX('CoC Ranking Data'!$A$1:$CB$106,ROW($E67),4),"")</f>
        <v/>
      </c>
      <c r="B68" s="288" t="str">
        <f>IF(INDEX('CoC Ranking Data'!$A$1:$CB$106,ROW($E67),5)&lt;&gt;"",INDEX('CoC Ranking Data'!$A$1:$CB$106,ROW($E67),5),"")</f>
        <v/>
      </c>
      <c r="C68" s="289" t="str">
        <f>IF(INDEX('CoC Ranking Data'!$A$1:$CB$106,ROW($E67),7)&lt;&gt;"",INDEX('CoC Ranking Data'!$A$1:$CB$106,ROW($E67),7),"")</f>
        <v/>
      </c>
      <c r="D68" s="320" t="str">
        <f>IF(INDEX('CoC Ranking Data'!$A$1:$CB$106,ROW($E67),12)&lt;&gt;"",INDEX('CoC Ranking Data'!$A$1:$CB$106,ROW($E67),12),"")</f>
        <v/>
      </c>
      <c r="E68" s="8" t="str">
        <f t="shared" si="0"/>
        <v/>
      </c>
    </row>
    <row r="69" spans="1:5" x14ac:dyDescent="0.25">
      <c r="A69" s="288" t="str">
        <f>IF(INDEX('CoC Ranking Data'!$A$1:$CB$106,ROW($E68),4)&lt;&gt;"",INDEX('CoC Ranking Data'!$A$1:$CB$106,ROW($E68),4),"")</f>
        <v/>
      </c>
      <c r="B69" s="288" t="str">
        <f>IF(INDEX('CoC Ranking Data'!$A$1:$CB$106,ROW($E68),5)&lt;&gt;"",INDEX('CoC Ranking Data'!$A$1:$CB$106,ROW($E68),5),"")</f>
        <v/>
      </c>
      <c r="C69" s="289" t="str">
        <f>IF(INDEX('CoC Ranking Data'!$A$1:$CB$106,ROW($E68),7)&lt;&gt;"",INDEX('CoC Ranking Data'!$A$1:$CB$106,ROW($E68),7),"")</f>
        <v/>
      </c>
      <c r="D69" s="320" t="str">
        <f>IF(INDEX('CoC Ranking Data'!$A$1:$CB$106,ROW($E68),12)&lt;&gt;"",INDEX('CoC Ranking Data'!$A$1:$CB$106,ROW($E68),12),"")</f>
        <v/>
      </c>
      <c r="E69" s="8" t="str">
        <f t="shared" si="0"/>
        <v/>
      </c>
    </row>
    <row r="70" spans="1:5" x14ac:dyDescent="0.25">
      <c r="A70" s="288" t="str">
        <f>IF(INDEX('CoC Ranking Data'!$A$1:$CB$106,ROW($E69),4)&lt;&gt;"",INDEX('CoC Ranking Data'!$A$1:$CB$106,ROW($E69),4),"")</f>
        <v/>
      </c>
      <c r="B70" s="288" t="str">
        <f>IF(INDEX('CoC Ranking Data'!$A$1:$CB$106,ROW($E69),5)&lt;&gt;"",INDEX('CoC Ranking Data'!$A$1:$CB$106,ROW($E69),5),"")</f>
        <v/>
      </c>
      <c r="C70" s="289" t="str">
        <f>IF(INDEX('CoC Ranking Data'!$A$1:$CB$106,ROW($E69),7)&lt;&gt;"",INDEX('CoC Ranking Data'!$A$1:$CB$106,ROW($E69),7),"")</f>
        <v/>
      </c>
      <c r="D70" s="320" t="str">
        <f>IF(INDEX('CoC Ranking Data'!$A$1:$CB$106,ROW($E69),12)&lt;&gt;"",INDEX('CoC Ranking Data'!$A$1:$CB$106,ROW($E69),12),"")</f>
        <v/>
      </c>
      <c r="E70" s="8" t="str">
        <f t="shared" si="0"/>
        <v/>
      </c>
    </row>
    <row r="71" spans="1:5" x14ac:dyDescent="0.25">
      <c r="A71" s="288" t="str">
        <f>IF(INDEX('CoC Ranking Data'!$A$1:$CB$106,ROW($E70),4)&lt;&gt;"",INDEX('CoC Ranking Data'!$A$1:$CB$106,ROW($E70),4),"")</f>
        <v/>
      </c>
      <c r="B71" s="288" t="str">
        <f>IF(INDEX('CoC Ranking Data'!$A$1:$CB$106,ROW($E70),5)&lt;&gt;"",INDEX('CoC Ranking Data'!$A$1:$CB$106,ROW($E70),5),"")</f>
        <v/>
      </c>
      <c r="C71" s="289" t="str">
        <f>IF(INDEX('CoC Ranking Data'!$A$1:$CB$106,ROW($E70),7)&lt;&gt;"",INDEX('CoC Ranking Data'!$A$1:$CB$106,ROW($E70),7),"")</f>
        <v/>
      </c>
      <c r="D71" s="320" t="str">
        <f>IF(INDEX('CoC Ranking Data'!$A$1:$CB$106,ROW($E70),12)&lt;&gt;"",INDEX('CoC Ranking Data'!$A$1:$CB$106,ROW($E70),12),"")</f>
        <v/>
      </c>
      <c r="E71" s="8" t="str">
        <f t="shared" si="0"/>
        <v/>
      </c>
    </row>
    <row r="72" spans="1:5" x14ac:dyDescent="0.25">
      <c r="A72" s="288" t="str">
        <f>IF(INDEX('CoC Ranking Data'!$A$1:$CB$106,ROW($E71),4)&lt;&gt;"",INDEX('CoC Ranking Data'!$A$1:$CB$106,ROW($E71),4),"")</f>
        <v/>
      </c>
      <c r="B72" s="288" t="str">
        <f>IF(INDEX('CoC Ranking Data'!$A$1:$CB$106,ROW($E71),5)&lt;&gt;"",INDEX('CoC Ranking Data'!$A$1:$CB$106,ROW($E71),5),"")</f>
        <v/>
      </c>
      <c r="C72" s="289" t="str">
        <f>IF(INDEX('CoC Ranking Data'!$A$1:$CB$106,ROW($E71),7)&lt;&gt;"",INDEX('CoC Ranking Data'!$A$1:$CB$106,ROW($E71),7),"")</f>
        <v/>
      </c>
      <c r="D72" s="320" t="str">
        <f>IF(INDEX('CoC Ranking Data'!$A$1:$CB$106,ROW($E71),12)&lt;&gt;"",INDEX('CoC Ranking Data'!$A$1:$CB$106,ROW($E71),12),"")</f>
        <v/>
      </c>
      <c r="E72" s="8" t="str">
        <f t="shared" si="0"/>
        <v/>
      </c>
    </row>
    <row r="73" spans="1:5" x14ac:dyDescent="0.25">
      <c r="A73" s="288" t="str">
        <f>IF(INDEX('CoC Ranking Data'!$A$1:$CB$106,ROW($E72),4)&lt;&gt;"",INDEX('CoC Ranking Data'!$A$1:$CB$106,ROW($E72),4),"")</f>
        <v/>
      </c>
      <c r="B73" s="288" t="str">
        <f>IF(INDEX('CoC Ranking Data'!$A$1:$CB$106,ROW($E72),5)&lt;&gt;"",INDEX('CoC Ranking Data'!$A$1:$CB$106,ROW($E72),5),"")</f>
        <v/>
      </c>
      <c r="C73" s="289" t="str">
        <f>IF(INDEX('CoC Ranking Data'!$A$1:$CB$106,ROW($E72),7)&lt;&gt;"",INDEX('CoC Ranking Data'!$A$1:$CB$106,ROW($E72),7),"")</f>
        <v/>
      </c>
      <c r="D73" s="320" t="str">
        <f>IF(INDEX('CoC Ranking Data'!$A$1:$CB$106,ROW($E72),12)&lt;&gt;"",INDEX('CoC Ranking Data'!$A$1:$CB$106,ROW($E72),12),"")</f>
        <v/>
      </c>
      <c r="E73" s="8" t="str">
        <f t="shared" si="0"/>
        <v/>
      </c>
    </row>
    <row r="74" spans="1:5" x14ac:dyDescent="0.25">
      <c r="A74" s="288" t="str">
        <f>IF(INDEX('CoC Ranking Data'!$A$1:$CB$106,ROW($E73),4)&lt;&gt;"",INDEX('CoC Ranking Data'!$A$1:$CB$106,ROW($E73),4),"")</f>
        <v/>
      </c>
      <c r="B74" s="288" t="str">
        <f>IF(INDEX('CoC Ranking Data'!$A$1:$CB$106,ROW($E73),5)&lt;&gt;"",INDEX('CoC Ranking Data'!$A$1:$CB$106,ROW($E73),5),"")</f>
        <v/>
      </c>
      <c r="C74" s="289" t="str">
        <f>IF(INDEX('CoC Ranking Data'!$A$1:$CB$106,ROW($E73),7)&lt;&gt;"",INDEX('CoC Ranking Data'!$A$1:$CB$106,ROW($E73),7),"")</f>
        <v/>
      </c>
      <c r="D74" s="320" t="str">
        <f>IF(INDEX('CoC Ranking Data'!$A$1:$CB$106,ROW($E73),12)&lt;&gt;"",INDEX('CoC Ranking Data'!$A$1:$CB$106,ROW($E73),12),"")</f>
        <v/>
      </c>
      <c r="E74" s="8" t="str">
        <f t="shared" ref="E74:E102" si="1">IF($D74&lt;&gt;"",IF(C74="TH", IF(D74 &gt;= 297, -4, IF(AND(D74 &lt; 297, D74 &gt;= 275), -3, IF(AND(D74 &lt; 275, D74 &gt;= 252), -2, IF(AND(D74 &lt; 252, D74 &gt;= 229), -1, 0)))), ""), "")</f>
        <v/>
      </c>
    </row>
    <row r="75" spans="1:5" x14ac:dyDescent="0.25">
      <c r="A75" s="288" t="str">
        <f>IF(INDEX('CoC Ranking Data'!$A$1:$CB$106,ROW($E74),4)&lt;&gt;"",INDEX('CoC Ranking Data'!$A$1:$CB$106,ROW($E74),4),"")</f>
        <v/>
      </c>
      <c r="B75" s="288" t="str">
        <f>IF(INDEX('CoC Ranking Data'!$A$1:$CB$106,ROW($E74),5)&lt;&gt;"",INDEX('CoC Ranking Data'!$A$1:$CB$106,ROW($E74),5),"")</f>
        <v/>
      </c>
      <c r="C75" s="289" t="str">
        <f>IF(INDEX('CoC Ranking Data'!$A$1:$CB$106,ROW($E74),7)&lt;&gt;"",INDEX('CoC Ranking Data'!$A$1:$CB$106,ROW($E74),7),"")</f>
        <v/>
      </c>
      <c r="D75" s="320" t="str">
        <f>IF(INDEX('CoC Ranking Data'!$A$1:$CB$106,ROW($E74),12)&lt;&gt;"",INDEX('CoC Ranking Data'!$A$1:$CB$106,ROW($E74),12),"")</f>
        <v/>
      </c>
      <c r="E75" s="8" t="str">
        <f t="shared" si="1"/>
        <v/>
      </c>
    </row>
    <row r="76" spans="1:5" x14ac:dyDescent="0.25">
      <c r="A76" s="288" t="str">
        <f>IF(INDEX('CoC Ranking Data'!$A$1:$CB$106,ROW($E75),4)&lt;&gt;"",INDEX('CoC Ranking Data'!$A$1:$CB$106,ROW($E75),4),"")</f>
        <v/>
      </c>
      <c r="B76" s="288" t="str">
        <f>IF(INDEX('CoC Ranking Data'!$A$1:$CB$106,ROW($E75),5)&lt;&gt;"",INDEX('CoC Ranking Data'!$A$1:$CB$106,ROW($E75),5),"")</f>
        <v/>
      </c>
      <c r="C76" s="289" t="str">
        <f>IF(INDEX('CoC Ranking Data'!$A$1:$CB$106,ROW($E75),7)&lt;&gt;"",INDEX('CoC Ranking Data'!$A$1:$CB$106,ROW($E75),7),"")</f>
        <v/>
      </c>
      <c r="D76" s="320" t="str">
        <f>IF(INDEX('CoC Ranking Data'!$A$1:$CB$106,ROW($E75),12)&lt;&gt;"",INDEX('CoC Ranking Data'!$A$1:$CB$106,ROW($E75),12),"")</f>
        <v/>
      </c>
      <c r="E76" s="8" t="str">
        <f t="shared" si="1"/>
        <v/>
      </c>
    </row>
    <row r="77" spans="1:5" x14ac:dyDescent="0.25">
      <c r="A77" s="288" t="str">
        <f>IF(INDEX('CoC Ranking Data'!$A$1:$CB$106,ROW($E76),4)&lt;&gt;"",INDEX('CoC Ranking Data'!$A$1:$CB$106,ROW($E76),4),"")</f>
        <v/>
      </c>
      <c r="B77" s="288" t="str">
        <f>IF(INDEX('CoC Ranking Data'!$A$1:$CB$106,ROW($E76),5)&lt;&gt;"",INDEX('CoC Ranking Data'!$A$1:$CB$106,ROW($E76),5),"")</f>
        <v/>
      </c>
      <c r="C77" s="289" t="str">
        <f>IF(INDEX('CoC Ranking Data'!$A$1:$CB$106,ROW($E76),7)&lt;&gt;"",INDEX('CoC Ranking Data'!$A$1:$CB$106,ROW($E76),7),"")</f>
        <v/>
      </c>
      <c r="D77" s="320" t="str">
        <f>IF(INDEX('CoC Ranking Data'!$A$1:$CB$106,ROW($E76),12)&lt;&gt;"",INDEX('CoC Ranking Data'!$A$1:$CB$106,ROW($E76),12),"")</f>
        <v/>
      </c>
      <c r="E77" s="8" t="str">
        <f t="shared" si="1"/>
        <v/>
      </c>
    </row>
    <row r="78" spans="1:5" x14ac:dyDescent="0.25">
      <c r="A78" s="288" t="str">
        <f>IF(INDEX('CoC Ranking Data'!$A$1:$CB$106,ROW($E77),4)&lt;&gt;"",INDEX('CoC Ranking Data'!$A$1:$CB$106,ROW($E77),4),"")</f>
        <v/>
      </c>
      <c r="B78" s="288" t="str">
        <f>IF(INDEX('CoC Ranking Data'!$A$1:$CB$106,ROW($E77),5)&lt;&gt;"",INDEX('CoC Ranking Data'!$A$1:$CB$106,ROW($E77),5),"")</f>
        <v/>
      </c>
      <c r="C78" s="289" t="str">
        <f>IF(INDEX('CoC Ranking Data'!$A$1:$CB$106,ROW($E77),7)&lt;&gt;"",INDEX('CoC Ranking Data'!$A$1:$CB$106,ROW($E77),7),"")</f>
        <v/>
      </c>
      <c r="D78" s="320" t="str">
        <f>IF(INDEX('CoC Ranking Data'!$A$1:$CB$106,ROW($E77),12)&lt;&gt;"",INDEX('CoC Ranking Data'!$A$1:$CB$106,ROW($E77),12),"")</f>
        <v/>
      </c>
      <c r="E78" s="8" t="str">
        <f t="shared" si="1"/>
        <v/>
      </c>
    </row>
    <row r="79" spans="1:5" x14ac:dyDescent="0.25">
      <c r="A79" s="288" t="str">
        <f>IF(INDEX('CoC Ranking Data'!$A$1:$CB$106,ROW($E78),4)&lt;&gt;"",INDEX('CoC Ranking Data'!$A$1:$CB$106,ROW($E78),4),"")</f>
        <v/>
      </c>
      <c r="B79" s="288" t="str">
        <f>IF(INDEX('CoC Ranking Data'!$A$1:$CB$106,ROW($E78),5)&lt;&gt;"",INDEX('CoC Ranking Data'!$A$1:$CB$106,ROW($E78),5),"")</f>
        <v/>
      </c>
      <c r="C79" s="289" t="str">
        <f>IF(INDEX('CoC Ranking Data'!$A$1:$CB$106,ROW($E78),7)&lt;&gt;"",INDEX('CoC Ranking Data'!$A$1:$CB$106,ROW($E78),7),"")</f>
        <v/>
      </c>
      <c r="D79" s="320" t="str">
        <f>IF(INDEX('CoC Ranking Data'!$A$1:$CB$106,ROW($E78),12)&lt;&gt;"",INDEX('CoC Ranking Data'!$A$1:$CB$106,ROW($E78),12),"")</f>
        <v/>
      </c>
      <c r="E79" s="8" t="str">
        <f t="shared" si="1"/>
        <v/>
      </c>
    </row>
    <row r="80" spans="1:5" x14ac:dyDescent="0.25">
      <c r="A80" s="288" t="str">
        <f>IF(INDEX('CoC Ranking Data'!$A$1:$CB$106,ROW($E79),4)&lt;&gt;"",INDEX('CoC Ranking Data'!$A$1:$CB$106,ROW($E79),4),"")</f>
        <v/>
      </c>
      <c r="B80" s="288" t="str">
        <f>IF(INDEX('CoC Ranking Data'!$A$1:$CB$106,ROW($E79),5)&lt;&gt;"",INDEX('CoC Ranking Data'!$A$1:$CB$106,ROW($E79),5),"")</f>
        <v/>
      </c>
      <c r="C80" s="289" t="str">
        <f>IF(INDEX('CoC Ranking Data'!$A$1:$CB$106,ROW($E79),7)&lt;&gt;"",INDEX('CoC Ranking Data'!$A$1:$CB$106,ROW($E79),7),"")</f>
        <v/>
      </c>
      <c r="D80" s="320" t="str">
        <f>IF(INDEX('CoC Ranking Data'!$A$1:$CB$106,ROW($E79),12)&lt;&gt;"",INDEX('CoC Ranking Data'!$A$1:$CB$106,ROW($E79),12),"")</f>
        <v/>
      </c>
      <c r="E80" s="8" t="str">
        <f t="shared" si="1"/>
        <v/>
      </c>
    </row>
    <row r="81" spans="1:5" x14ac:dyDescent="0.25">
      <c r="A81" s="288" t="str">
        <f>IF(INDEX('CoC Ranking Data'!$A$1:$CB$106,ROW($E80),4)&lt;&gt;"",INDEX('CoC Ranking Data'!$A$1:$CB$106,ROW($E80),4),"")</f>
        <v/>
      </c>
      <c r="B81" s="288" t="str">
        <f>IF(INDEX('CoC Ranking Data'!$A$1:$CB$106,ROW($E80),5)&lt;&gt;"",INDEX('CoC Ranking Data'!$A$1:$CB$106,ROW($E80),5),"")</f>
        <v/>
      </c>
      <c r="C81" s="289" t="str">
        <f>IF(INDEX('CoC Ranking Data'!$A$1:$CB$106,ROW($E80),7)&lt;&gt;"",INDEX('CoC Ranking Data'!$A$1:$CB$106,ROW($E80),7),"")</f>
        <v/>
      </c>
      <c r="D81" s="320" t="str">
        <f>IF(INDEX('CoC Ranking Data'!$A$1:$CB$106,ROW($E80),12)&lt;&gt;"",INDEX('CoC Ranking Data'!$A$1:$CB$106,ROW($E80),12),"")</f>
        <v/>
      </c>
      <c r="E81" s="8" t="str">
        <f t="shared" si="1"/>
        <v/>
      </c>
    </row>
    <row r="82" spans="1:5" x14ac:dyDescent="0.25">
      <c r="A82" s="288" t="str">
        <f>IF(INDEX('CoC Ranking Data'!$A$1:$CB$106,ROW($E81),4)&lt;&gt;"",INDEX('CoC Ranking Data'!$A$1:$CB$106,ROW($E81),4),"")</f>
        <v/>
      </c>
      <c r="B82" s="288" t="str">
        <f>IF(INDEX('CoC Ranking Data'!$A$1:$CB$106,ROW($E81),5)&lt;&gt;"",INDEX('CoC Ranking Data'!$A$1:$CB$106,ROW($E81),5),"")</f>
        <v/>
      </c>
      <c r="C82" s="289" t="str">
        <f>IF(INDEX('CoC Ranking Data'!$A$1:$CB$106,ROW($E81),7)&lt;&gt;"",INDEX('CoC Ranking Data'!$A$1:$CB$106,ROW($E81),7),"")</f>
        <v/>
      </c>
      <c r="D82" s="320" t="str">
        <f>IF(INDEX('CoC Ranking Data'!$A$1:$CB$106,ROW($E81),12)&lt;&gt;"",INDEX('CoC Ranking Data'!$A$1:$CB$106,ROW($E81),12),"")</f>
        <v/>
      </c>
      <c r="E82" s="8" t="str">
        <f t="shared" si="1"/>
        <v/>
      </c>
    </row>
    <row r="83" spans="1:5" x14ac:dyDescent="0.25">
      <c r="A83" s="288" t="str">
        <f>IF(INDEX('CoC Ranking Data'!$A$1:$CB$106,ROW($E82),4)&lt;&gt;"",INDEX('CoC Ranking Data'!$A$1:$CB$106,ROW($E82),4),"")</f>
        <v/>
      </c>
      <c r="B83" s="288" t="str">
        <f>IF(INDEX('CoC Ranking Data'!$A$1:$CB$106,ROW($E82),5)&lt;&gt;"",INDEX('CoC Ranking Data'!$A$1:$CB$106,ROW($E82),5),"")</f>
        <v/>
      </c>
      <c r="C83" s="289" t="str">
        <f>IF(INDEX('CoC Ranking Data'!$A$1:$CB$106,ROW($E82),7)&lt;&gt;"",INDEX('CoC Ranking Data'!$A$1:$CB$106,ROW($E82),7),"")</f>
        <v/>
      </c>
      <c r="D83" s="320" t="str">
        <f>IF(INDEX('CoC Ranking Data'!$A$1:$CB$106,ROW($E82),12)&lt;&gt;"",INDEX('CoC Ranking Data'!$A$1:$CB$106,ROW($E82),12),"")</f>
        <v/>
      </c>
      <c r="E83" s="8" t="str">
        <f t="shared" si="1"/>
        <v/>
      </c>
    </row>
    <row r="84" spans="1:5" x14ac:dyDescent="0.25">
      <c r="A84" s="288" t="str">
        <f>IF(INDEX('CoC Ranking Data'!$A$1:$CB$106,ROW($E83),4)&lt;&gt;"",INDEX('CoC Ranking Data'!$A$1:$CB$106,ROW($E83),4),"")</f>
        <v/>
      </c>
      <c r="B84" s="288" t="str">
        <f>IF(INDEX('CoC Ranking Data'!$A$1:$CB$106,ROW($E83),5)&lt;&gt;"",INDEX('CoC Ranking Data'!$A$1:$CB$106,ROW($E83),5),"")</f>
        <v/>
      </c>
      <c r="C84" s="289" t="str">
        <f>IF(INDEX('CoC Ranking Data'!$A$1:$CB$106,ROW($E83),7)&lt;&gt;"",INDEX('CoC Ranking Data'!$A$1:$CB$106,ROW($E83),7),"")</f>
        <v/>
      </c>
      <c r="D84" s="320" t="str">
        <f>IF(INDEX('CoC Ranking Data'!$A$1:$CB$106,ROW($E83),12)&lt;&gt;"",INDEX('CoC Ranking Data'!$A$1:$CB$106,ROW($E83),12),"")</f>
        <v/>
      </c>
      <c r="E84" s="8" t="str">
        <f t="shared" si="1"/>
        <v/>
      </c>
    </row>
    <row r="85" spans="1:5" x14ac:dyDescent="0.25">
      <c r="A85" s="288" t="str">
        <f>IF(INDEX('CoC Ranking Data'!$A$1:$CB$106,ROW($E84),4)&lt;&gt;"",INDEX('CoC Ranking Data'!$A$1:$CB$106,ROW($E84),4),"")</f>
        <v/>
      </c>
      <c r="B85" s="288" t="str">
        <f>IF(INDEX('CoC Ranking Data'!$A$1:$CB$106,ROW($E84),5)&lt;&gt;"",INDEX('CoC Ranking Data'!$A$1:$CB$106,ROW($E84),5),"")</f>
        <v/>
      </c>
      <c r="C85" s="289" t="str">
        <f>IF(INDEX('CoC Ranking Data'!$A$1:$CB$106,ROW($E84),7)&lt;&gt;"",INDEX('CoC Ranking Data'!$A$1:$CB$106,ROW($E84),7),"")</f>
        <v/>
      </c>
      <c r="D85" s="320" t="str">
        <f>IF(INDEX('CoC Ranking Data'!$A$1:$CB$106,ROW($E84),12)&lt;&gt;"",INDEX('CoC Ranking Data'!$A$1:$CB$106,ROW($E84),12),"")</f>
        <v/>
      </c>
      <c r="E85" s="8" t="str">
        <f t="shared" si="1"/>
        <v/>
      </c>
    </row>
    <row r="86" spans="1:5" x14ac:dyDescent="0.25">
      <c r="A86" s="288" t="str">
        <f>IF(INDEX('CoC Ranking Data'!$A$1:$CB$106,ROW($E85),4)&lt;&gt;"",INDEX('CoC Ranking Data'!$A$1:$CB$106,ROW($E85),4),"")</f>
        <v/>
      </c>
      <c r="B86" s="288" t="str">
        <f>IF(INDEX('CoC Ranking Data'!$A$1:$CB$106,ROW($E85),5)&lt;&gt;"",INDEX('CoC Ranking Data'!$A$1:$CB$106,ROW($E85),5),"")</f>
        <v/>
      </c>
      <c r="C86" s="289" t="str">
        <f>IF(INDEX('CoC Ranking Data'!$A$1:$CB$106,ROW($E85),7)&lt;&gt;"",INDEX('CoC Ranking Data'!$A$1:$CB$106,ROW($E85),7),"")</f>
        <v/>
      </c>
      <c r="D86" s="320" t="str">
        <f>IF(INDEX('CoC Ranking Data'!$A$1:$CB$106,ROW($E85),12)&lt;&gt;"",INDEX('CoC Ranking Data'!$A$1:$CB$106,ROW($E85),12),"")</f>
        <v/>
      </c>
      <c r="E86" s="8" t="str">
        <f t="shared" si="1"/>
        <v/>
      </c>
    </row>
    <row r="87" spans="1:5" x14ac:dyDescent="0.25">
      <c r="A87" s="288" t="str">
        <f>IF(INDEX('CoC Ranking Data'!$A$1:$CB$106,ROW($E86),4)&lt;&gt;"",INDEX('CoC Ranking Data'!$A$1:$CB$106,ROW($E86),4),"")</f>
        <v/>
      </c>
      <c r="B87" s="288" t="str">
        <f>IF(INDEX('CoC Ranking Data'!$A$1:$CB$106,ROW($E86),5)&lt;&gt;"",INDEX('CoC Ranking Data'!$A$1:$CB$106,ROW($E86),5),"")</f>
        <v/>
      </c>
      <c r="C87" s="289" t="str">
        <f>IF(INDEX('CoC Ranking Data'!$A$1:$CB$106,ROW($E86),7)&lt;&gt;"",INDEX('CoC Ranking Data'!$A$1:$CB$106,ROW($E86),7),"")</f>
        <v/>
      </c>
      <c r="D87" s="320" t="str">
        <f>IF(INDEX('CoC Ranking Data'!$A$1:$CB$106,ROW($E86),12)&lt;&gt;"",INDEX('CoC Ranking Data'!$A$1:$CB$106,ROW($E86),12),"")</f>
        <v/>
      </c>
      <c r="E87" s="8" t="str">
        <f t="shared" si="1"/>
        <v/>
      </c>
    </row>
    <row r="88" spans="1:5" x14ac:dyDescent="0.25">
      <c r="A88" s="288" t="str">
        <f>IF(INDEX('CoC Ranking Data'!$A$1:$CB$106,ROW($E87),4)&lt;&gt;"",INDEX('CoC Ranking Data'!$A$1:$CB$106,ROW($E87),4),"")</f>
        <v/>
      </c>
      <c r="B88" s="288" t="str">
        <f>IF(INDEX('CoC Ranking Data'!$A$1:$CB$106,ROW($E87),5)&lt;&gt;"",INDEX('CoC Ranking Data'!$A$1:$CB$106,ROW($E87),5),"")</f>
        <v/>
      </c>
      <c r="C88" s="289" t="str">
        <f>IF(INDEX('CoC Ranking Data'!$A$1:$CB$106,ROW($E87),7)&lt;&gt;"",INDEX('CoC Ranking Data'!$A$1:$CB$106,ROW($E87),7),"")</f>
        <v/>
      </c>
      <c r="D88" s="320" t="str">
        <f>IF(INDEX('CoC Ranking Data'!$A$1:$CB$106,ROW($E87),12)&lt;&gt;"",INDEX('CoC Ranking Data'!$A$1:$CB$106,ROW($E87),12),"")</f>
        <v/>
      </c>
      <c r="E88" s="8" t="str">
        <f t="shared" si="1"/>
        <v/>
      </c>
    </row>
    <row r="89" spans="1:5" x14ac:dyDescent="0.25">
      <c r="A89" s="288" t="str">
        <f>IF(INDEX('CoC Ranking Data'!$A$1:$CB$106,ROW($E88),4)&lt;&gt;"",INDEX('CoC Ranking Data'!$A$1:$CB$106,ROW($E88),4),"")</f>
        <v/>
      </c>
      <c r="B89" s="288" t="str">
        <f>IF(INDEX('CoC Ranking Data'!$A$1:$CB$106,ROW($E88),5)&lt;&gt;"",INDEX('CoC Ranking Data'!$A$1:$CB$106,ROW($E88),5),"")</f>
        <v/>
      </c>
      <c r="C89" s="289" t="str">
        <f>IF(INDEX('CoC Ranking Data'!$A$1:$CB$106,ROW($E88),7)&lt;&gt;"",INDEX('CoC Ranking Data'!$A$1:$CB$106,ROW($E88),7),"")</f>
        <v/>
      </c>
      <c r="D89" s="320" t="str">
        <f>IF(INDEX('CoC Ranking Data'!$A$1:$CB$106,ROW($E88),12)&lt;&gt;"",INDEX('CoC Ranking Data'!$A$1:$CB$106,ROW($E88),12),"")</f>
        <v/>
      </c>
      <c r="E89" s="8" t="str">
        <f t="shared" si="1"/>
        <v/>
      </c>
    </row>
    <row r="90" spans="1:5" x14ac:dyDescent="0.25">
      <c r="A90" s="288" t="str">
        <f>IF(INDEX('CoC Ranking Data'!$A$1:$CB$106,ROW($E89),4)&lt;&gt;"",INDEX('CoC Ranking Data'!$A$1:$CB$106,ROW($E89),4),"")</f>
        <v/>
      </c>
      <c r="B90" s="288" t="str">
        <f>IF(INDEX('CoC Ranking Data'!$A$1:$CB$106,ROW($E89),5)&lt;&gt;"",INDEX('CoC Ranking Data'!$A$1:$CB$106,ROW($E89),5),"")</f>
        <v/>
      </c>
      <c r="C90" s="289" t="str">
        <f>IF(INDEX('CoC Ranking Data'!$A$1:$CB$106,ROW($E89),7)&lt;&gt;"",INDEX('CoC Ranking Data'!$A$1:$CB$106,ROW($E89),7),"")</f>
        <v/>
      </c>
      <c r="D90" s="320" t="str">
        <f>IF(INDEX('CoC Ranking Data'!$A$1:$CB$106,ROW($E89),12)&lt;&gt;"",INDEX('CoC Ranking Data'!$A$1:$CB$106,ROW($E89),12),"")</f>
        <v/>
      </c>
      <c r="E90" s="8" t="str">
        <f t="shared" si="1"/>
        <v/>
      </c>
    </row>
    <row r="91" spans="1:5" x14ac:dyDescent="0.25">
      <c r="A91" s="288" t="str">
        <f>IF(INDEX('CoC Ranking Data'!$A$1:$CB$106,ROW($E90),4)&lt;&gt;"",INDEX('CoC Ranking Data'!$A$1:$CB$106,ROW($E90),4),"")</f>
        <v/>
      </c>
      <c r="B91" s="288" t="str">
        <f>IF(INDEX('CoC Ranking Data'!$A$1:$CB$106,ROW($E90),5)&lt;&gt;"",INDEX('CoC Ranking Data'!$A$1:$CB$106,ROW($E90),5),"")</f>
        <v/>
      </c>
      <c r="C91" s="289" t="str">
        <f>IF(INDEX('CoC Ranking Data'!$A$1:$CB$106,ROW($E90),7)&lt;&gt;"",INDEX('CoC Ranking Data'!$A$1:$CB$106,ROW($E90),7),"")</f>
        <v/>
      </c>
      <c r="D91" s="320" t="str">
        <f>IF(INDEX('CoC Ranking Data'!$A$1:$CB$106,ROW($E90),12)&lt;&gt;"",INDEX('CoC Ranking Data'!$A$1:$CB$106,ROW($E90),12),"")</f>
        <v/>
      </c>
      <c r="E91" s="8" t="str">
        <f t="shared" si="1"/>
        <v/>
      </c>
    </row>
    <row r="92" spans="1:5" x14ac:dyDescent="0.25">
      <c r="A92" s="288" t="str">
        <f>IF(INDEX('CoC Ranking Data'!$A$1:$CB$106,ROW($E91),4)&lt;&gt;"",INDEX('CoC Ranking Data'!$A$1:$CB$106,ROW($E91),4),"")</f>
        <v/>
      </c>
      <c r="B92" s="288" t="str">
        <f>IF(INDEX('CoC Ranking Data'!$A$1:$CB$106,ROW($E91),5)&lt;&gt;"",INDEX('CoC Ranking Data'!$A$1:$CB$106,ROW($E91),5),"")</f>
        <v/>
      </c>
      <c r="C92" s="289" t="str">
        <f>IF(INDEX('CoC Ranking Data'!$A$1:$CB$106,ROW($E91),7)&lt;&gt;"",INDEX('CoC Ranking Data'!$A$1:$CB$106,ROW($E91),7),"")</f>
        <v/>
      </c>
      <c r="D92" s="320" t="str">
        <f>IF(INDEX('CoC Ranking Data'!$A$1:$CB$106,ROW($E91),12)&lt;&gt;"",INDEX('CoC Ranking Data'!$A$1:$CB$106,ROW($E91),12),"")</f>
        <v/>
      </c>
      <c r="E92" s="8" t="str">
        <f t="shared" si="1"/>
        <v/>
      </c>
    </row>
    <row r="93" spans="1:5" x14ac:dyDescent="0.25">
      <c r="A93" s="288" t="str">
        <f>IF(INDEX('CoC Ranking Data'!$A$1:$CB$106,ROW($E92),4)&lt;&gt;"",INDEX('CoC Ranking Data'!$A$1:$CB$106,ROW($E92),4),"")</f>
        <v/>
      </c>
      <c r="B93" s="288" t="str">
        <f>IF(INDEX('CoC Ranking Data'!$A$1:$CB$106,ROW($E92),5)&lt;&gt;"",INDEX('CoC Ranking Data'!$A$1:$CB$106,ROW($E92),5),"")</f>
        <v/>
      </c>
      <c r="C93" s="289" t="str">
        <f>IF(INDEX('CoC Ranking Data'!$A$1:$CB$106,ROW($E92),7)&lt;&gt;"",INDEX('CoC Ranking Data'!$A$1:$CB$106,ROW($E92),7),"")</f>
        <v/>
      </c>
      <c r="D93" s="320" t="str">
        <f>IF(INDEX('CoC Ranking Data'!$A$1:$CB$106,ROW($E92),12)&lt;&gt;"",INDEX('CoC Ranking Data'!$A$1:$CB$106,ROW($E92),12),"")</f>
        <v/>
      </c>
      <c r="E93" s="8" t="str">
        <f t="shared" si="1"/>
        <v/>
      </c>
    </row>
    <row r="94" spans="1:5" x14ac:dyDescent="0.25">
      <c r="A94" s="288" t="str">
        <f>IF(INDEX('CoC Ranking Data'!$A$1:$CB$106,ROW($E93),4)&lt;&gt;"",INDEX('CoC Ranking Data'!$A$1:$CB$106,ROW($E93),4),"")</f>
        <v/>
      </c>
      <c r="B94" s="288" t="str">
        <f>IF(INDEX('CoC Ranking Data'!$A$1:$CB$106,ROW($E93),5)&lt;&gt;"",INDEX('CoC Ranking Data'!$A$1:$CB$106,ROW($E93),5),"")</f>
        <v/>
      </c>
      <c r="C94" s="289" t="str">
        <f>IF(INDEX('CoC Ranking Data'!$A$1:$CB$106,ROW($E93),7)&lt;&gt;"",INDEX('CoC Ranking Data'!$A$1:$CB$106,ROW($E93),7),"")</f>
        <v/>
      </c>
      <c r="D94" s="320" t="str">
        <f>IF(INDEX('CoC Ranking Data'!$A$1:$CB$106,ROW($E93),12)&lt;&gt;"",INDEX('CoC Ranking Data'!$A$1:$CB$106,ROW($E93),12),"")</f>
        <v/>
      </c>
      <c r="E94" s="8" t="str">
        <f t="shared" si="1"/>
        <v/>
      </c>
    </row>
    <row r="95" spans="1:5" x14ac:dyDescent="0.25">
      <c r="A95" s="288" t="str">
        <f>IF(INDEX('CoC Ranking Data'!$A$1:$CB$106,ROW($E94),4)&lt;&gt;"",INDEX('CoC Ranking Data'!$A$1:$CB$106,ROW($E94),4),"")</f>
        <v/>
      </c>
      <c r="B95" s="288" t="str">
        <f>IF(INDEX('CoC Ranking Data'!$A$1:$CB$106,ROW($E94),5)&lt;&gt;"",INDEX('CoC Ranking Data'!$A$1:$CB$106,ROW($E94),5),"")</f>
        <v/>
      </c>
      <c r="C95" s="289" t="str">
        <f>IF(INDEX('CoC Ranking Data'!$A$1:$CB$106,ROW($E94),7)&lt;&gt;"",INDEX('CoC Ranking Data'!$A$1:$CB$106,ROW($E94),7),"")</f>
        <v/>
      </c>
      <c r="D95" s="320" t="str">
        <f>IF(INDEX('CoC Ranking Data'!$A$1:$CB$106,ROW($E94),12)&lt;&gt;"",INDEX('CoC Ranking Data'!$A$1:$CB$106,ROW($E94),12),"")</f>
        <v/>
      </c>
      <c r="E95" s="8" t="str">
        <f t="shared" si="1"/>
        <v/>
      </c>
    </row>
    <row r="96" spans="1:5" x14ac:dyDescent="0.25">
      <c r="A96" s="288" t="str">
        <f>IF(INDEX('CoC Ranking Data'!$A$1:$CB$106,ROW($E95),4)&lt;&gt;"",INDEX('CoC Ranking Data'!$A$1:$CB$106,ROW($E95),4),"")</f>
        <v/>
      </c>
      <c r="B96" s="288" t="str">
        <f>IF(INDEX('CoC Ranking Data'!$A$1:$CB$106,ROW($E95),5)&lt;&gt;"",INDEX('CoC Ranking Data'!$A$1:$CB$106,ROW($E95),5),"")</f>
        <v/>
      </c>
      <c r="C96" s="289" t="str">
        <f>IF(INDEX('CoC Ranking Data'!$A$1:$CB$106,ROW($E95),7)&lt;&gt;"",INDEX('CoC Ranking Data'!$A$1:$CB$106,ROW($E95),7),"")</f>
        <v/>
      </c>
      <c r="D96" s="320" t="str">
        <f>IF(INDEX('CoC Ranking Data'!$A$1:$CB$106,ROW($E95),12)&lt;&gt;"",INDEX('CoC Ranking Data'!$A$1:$CB$106,ROW($E95),12),"")</f>
        <v/>
      </c>
      <c r="E96" s="8" t="str">
        <f t="shared" si="1"/>
        <v/>
      </c>
    </row>
    <row r="97" spans="1:5" x14ac:dyDescent="0.25">
      <c r="A97" s="288" t="str">
        <f>IF(INDEX('CoC Ranking Data'!$A$1:$CB$106,ROW($E96),4)&lt;&gt;"",INDEX('CoC Ranking Data'!$A$1:$CB$106,ROW($E96),4),"")</f>
        <v/>
      </c>
      <c r="B97" s="288" t="str">
        <f>IF(INDEX('CoC Ranking Data'!$A$1:$CB$106,ROW($E96),5)&lt;&gt;"",INDEX('CoC Ranking Data'!$A$1:$CB$106,ROW($E96),5),"")</f>
        <v/>
      </c>
      <c r="C97" s="289" t="str">
        <f>IF(INDEX('CoC Ranking Data'!$A$1:$CB$106,ROW($E96),7)&lt;&gt;"",INDEX('CoC Ranking Data'!$A$1:$CB$106,ROW($E96),7),"")</f>
        <v/>
      </c>
      <c r="D97" s="320" t="str">
        <f>IF(INDEX('CoC Ranking Data'!$A$1:$CB$106,ROW($E96),12)&lt;&gt;"",INDEX('CoC Ranking Data'!$A$1:$CB$106,ROW($E96),12),"")</f>
        <v/>
      </c>
      <c r="E97" s="8" t="str">
        <f t="shared" si="1"/>
        <v/>
      </c>
    </row>
    <row r="98" spans="1:5" x14ac:dyDescent="0.25">
      <c r="A98" s="288" t="str">
        <f>IF(INDEX('CoC Ranking Data'!$A$1:$CB$106,ROW($E97),4)&lt;&gt;"",INDEX('CoC Ranking Data'!$A$1:$CB$106,ROW($E97),4),"")</f>
        <v/>
      </c>
      <c r="B98" s="288" t="str">
        <f>IF(INDEX('CoC Ranking Data'!$A$1:$CB$106,ROW($E97),5)&lt;&gt;"",INDEX('CoC Ranking Data'!$A$1:$CB$106,ROW($E97),5),"")</f>
        <v/>
      </c>
      <c r="C98" s="289" t="str">
        <f>IF(INDEX('CoC Ranking Data'!$A$1:$CB$106,ROW($E97),7)&lt;&gt;"",INDEX('CoC Ranking Data'!$A$1:$CB$106,ROW($E97),7),"")</f>
        <v/>
      </c>
      <c r="D98" s="320" t="str">
        <f>IF(INDEX('CoC Ranking Data'!$A$1:$CB$106,ROW($E97),12)&lt;&gt;"",INDEX('CoC Ranking Data'!$A$1:$CB$106,ROW($E97),12),"")</f>
        <v/>
      </c>
      <c r="E98" s="8" t="str">
        <f t="shared" si="1"/>
        <v/>
      </c>
    </row>
    <row r="99" spans="1:5" x14ac:dyDescent="0.25">
      <c r="A99" s="288" t="str">
        <f>IF(INDEX('CoC Ranking Data'!$A$1:$CB$106,ROW($E98),4)&lt;&gt;"",INDEX('CoC Ranking Data'!$A$1:$CB$106,ROW($E98),4),"")</f>
        <v/>
      </c>
      <c r="B99" s="288" t="str">
        <f>IF(INDEX('CoC Ranking Data'!$A$1:$CB$106,ROW($E98),5)&lt;&gt;"",INDEX('CoC Ranking Data'!$A$1:$CB$106,ROW($E98),5),"")</f>
        <v/>
      </c>
      <c r="C99" s="289" t="str">
        <f>IF(INDEX('CoC Ranking Data'!$A$1:$CB$106,ROW($E98),7)&lt;&gt;"",INDEX('CoC Ranking Data'!$A$1:$CB$106,ROW($E98),7),"")</f>
        <v/>
      </c>
      <c r="D99" s="320" t="str">
        <f>IF(INDEX('CoC Ranking Data'!$A$1:$CB$106,ROW($E98),12)&lt;&gt;"",INDEX('CoC Ranking Data'!$A$1:$CB$106,ROW($E98),12),"")</f>
        <v/>
      </c>
      <c r="E99" s="8" t="str">
        <f t="shared" si="1"/>
        <v/>
      </c>
    </row>
    <row r="100" spans="1:5" x14ac:dyDescent="0.25">
      <c r="A100" s="288" t="str">
        <f>IF(INDEX('CoC Ranking Data'!$A$1:$CB$106,ROW($E99),4)&lt;&gt;"",INDEX('CoC Ranking Data'!$A$1:$CB$106,ROW($E99),4),"")</f>
        <v/>
      </c>
      <c r="B100" s="288" t="str">
        <f>IF(INDEX('CoC Ranking Data'!$A$1:$CB$106,ROW($E99),5)&lt;&gt;"",INDEX('CoC Ranking Data'!$A$1:$CB$106,ROW($E99),5),"")</f>
        <v/>
      </c>
      <c r="C100" s="289" t="str">
        <f>IF(INDEX('CoC Ranking Data'!$A$1:$CB$106,ROW($E99),7)&lt;&gt;"",INDEX('CoC Ranking Data'!$A$1:$CB$106,ROW($E99),7),"")</f>
        <v/>
      </c>
      <c r="D100" s="320" t="str">
        <f>IF(INDEX('CoC Ranking Data'!$A$1:$CB$106,ROW($E99),12)&lt;&gt;"",INDEX('CoC Ranking Data'!$A$1:$CB$106,ROW($E99),12),"")</f>
        <v/>
      </c>
      <c r="E100" s="8" t="str">
        <f t="shared" si="1"/>
        <v/>
      </c>
    </row>
    <row r="101" spans="1:5" x14ac:dyDescent="0.25">
      <c r="A101" s="288" t="str">
        <f>IF(INDEX('CoC Ranking Data'!$A$1:$CB$106,ROW($E100),4)&lt;&gt;"",INDEX('CoC Ranking Data'!$A$1:$CB$106,ROW($E100),4),"")</f>
        <v/>
      </c>
      <c r="B101" s="288" t="str">
        <f>IF(INDEX('CoC Ranking Data'!$A$1:$CB$106,ROW($E100),5)&lt;&gt;"",INDEX('CoC Ranking Data'!$A$1:$CB$106,ROW($E100),5),"")</f>
        <v/>
      </c>
      <c r="C101" s="289" t="str">
        <f>IF(INDEX('CoC Ranking Data'!$A$1:$CB$106,ROW($E100),7)&lt;&gt;"",INDEX('CoC Ranking Data'!$A$1:$CB$106,ROW($E100),7),"")</f>
        <v/>
      </c>
      <c r="D101" s="320" t="str">
        <f>IF(INDEX('CoC Ranking Data'!$A$1:$CB$106,ROW($E100),12)&lt;&gt;"",INDEX('CoC Ranking Data'!$A$1:$CB$106,ROW($E100),12),"")</f>
        <v/>
      </c>
      <c r="E101" s="8" t="str">
        <f t="shared" si="1"/>
        <v/>
      </c>
    </row>
    <row r="102" spans="1:5" x14ac:dyDescent="0.25">
      <c r="A102" s="288" t="str">
        <f>IF(INDEX('CoC Ranking Data'!$A$1:$CB$106,ROW($E101),4)&lt;&gt;"",INDEX('CoC Ranking Data'!$A$1:$CB$106,ROW($E101),4),"")</f>
        <v/>
      </c>
      <c r="B102" s="288" t="str">
        <f>IF(INDEX('CoC Ranking Data'!$A$1:$CB$106,ROW($E101),5)&lt;&gt;"",INDEX('CoC Ranking Data'!$A$1:$CB$106,ROW($E101),5),"")</f>
        <v/>
      </c>
      <c r="C102" s="289" t="str">
        <f>IF(INDEX('CoC Ranking Data'!$A$1:$CB$106,ROW($E101),7)&lt;&gt;"",INDEX('CoC Ranking Data'!$A$1:$CB$106,ROW($E101),7),"")</f>
        <v/>
      </c>
      <c r="D102" s="320" t="str">
        <f>IF(INDEX('CoC Ranking Data'!$A$1:$CB$106,ROW($E101),12)&lt;&gt;"",INDEX('CoC Ranking Data'!$A$1:$CB$106,ROW($E101),12),"")</f>
        <v/>
      </c>
      <c r="E102" s="8" t="str">
        <f t="shared" si="1"/>
        <v/>
      </c>
    </row>
  </sheetData>
  <sheetProtection algorithmName="SHA-512" hashValue="tWkbEruKFMq7iPEeWzTztGu7SkXBdtYZD1uylIikepyICPx786l16fgG6dPDOnXXUxSux+P7lTGty3pew0fsIg==" saltValue="N1NhBqzubMfXiVUvJ20reg==" spinCount="100000" sheet="1" objects="1" scenarios="1" selectLockedCells="1" selectUnlockedCells="1"/>
  <autoFilter ref="A9:E9" xr:uid="{00000000-0009-0000-0000-00000D000000}">
    <filterColumn colId="0" showButton="0"/>
    <filterColumn colId="1" showButton="0"/>
    <filterColumn colId="2" showButton="0"/>
  </autoFilter>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3"/>
  <dimension ref="A1:E102"/>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20.42578125" customWidth="1"/>
    <col min="4" max="4" width="16.7109375" style="1" customWidth="1"/>
    <col min="5" max="5" width="13.85546875" customWidth="1"/>
  </cols>
  <sheetData>
    <row r="1" spans="1:5" ht="20.25" customHeight="1" x14ac:dyDescent="0.25">
      <c r="A1" s="338"/>
      <c r="B1" s="375" t="s">
        <v>815</v>
      </c>
      <c r="C1" s="343"/>
      <c r="E1" s="445" t="s">
        <v>581</v>
      </c>
    </row>
    <row r="2" spans="1:5" ht="15.75" customHeight="1" x14ac:dyDescent="0.25">
      <c r="A2" s="338"/>
      <c r="B2" s="427" t="s">
        <v>816</v>
      </c>
      <c r="C2" s="345"/>
      <c r="D2" s="376"/>
    </row>
    <row r="3" spans="1:5" ht="15.75" customHeight="1" x14ac:dyDescent="0.25">
      <c r="A3" s="338"/>
      <c r="B3"/>
      <c r="C3" s="345"/>
      <c r="D3" s="376"/>
    </row>
    <row r="4" spans="1:5" ht="15.75" customHeight="1" x14ac:dyDescent="0.25">
      <c r="A4" s="338"/>
      <c r="B4"/>
      <c r="C4" s="345"/>
      <c r="D4" s="376"/>
    </row>
    <row r="5" spans="1:5" ht="15.75" customHeight="1" x14ac:dyDescent="0.25">
      <c r="A5" s="338"/>
      <c r="B5"/>
      <c r="C5" s="345"/>
    </row>
    <row r="6" spans="1:5" ht="15.75" thickBot="1" x14ac:dyDescent="0.3"/>
    <row r="7" spans="1:5" s="12" customFormat="1" ht="15.75" thickBot="1" x14ac:dyDescent="0.3">
      <c r="A7" s="334" t="s">
        <v>2</v>
      </c>
      <c r="B7" s="334" t="s">
        <v>3</v>
      </c>
      <c r="C7" s="291" t="s">
        <v>4</v>
      </c>
      <c r="D7" s="291" t="s">
        <v>679</v>
      </c>
      <c r="E7" s="11" t="s">
        <v>1</v>
      </c>
    </row>
    <row r="8" spans="1:5"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89">
        <f>IF(INDEX('CoC Ranking Data'!$A$1:$CB$106,ROW($E9),45)&lt;&gt;"",INDEX('CoC Ranking Data'!$A$1:$CB$106,ROW($E9),45),"")</f>
        <v>14</v>
      </c>
      <c r="E8" s="8"/>
    </row>
    <row r="9" spans="1:5"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89">
        <f>IF(INDEX('CoC Ranking Data'!$A$1:$CB$106,ROW($E10),45)&lt;&gt;"",INDEX('CoC Ranking Data'!$A$1:$CB$106,ROW($E10),45),"")</f>
        <v>0</v>
      </c>
      <c r="E9" s="8"/>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89">
        <f>IF(INDEX('CoC Ranking Data'!$A$1:$CB$106,ROW($E11),45)&lt;&gt;"",INDEX('CoC Ranking Data'!$A$1:$CB$106,ROW($E11),45),"")</f>
        <v>2</v>
      </c>
      <c r="E10" s="8"/>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89">
        <f>IF(INDEX('CoC Ranking Data'!$A$1:$CB$106,ROW($E12),45)&lt;&gt;"",INDEX('CoC Ranking Data'!$A$1:$CB$106,ROW($E12),45),"")</f>
        <v>37</v>
      </c>
      <c r="E11" s="8"/>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89">
        <f>IF(INDEX('CoC Ranking Data'!$A$1:$CB$106,ROW($E13),45)&lt;&gt;"",INDEX('CoC Ranking Data'!$A$1:$CB$106,ROW($E13),45),"")</f>
        <v>0</v>
      </c>
      <c r="E12" s="8"/>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89">
        <f>IF(INDEX('CoC Ranking Data'!$A$1:$CB$106,ROW($E14),45)&lt;&gt;"",INDEX('CoC Ranking Data'!$A$1:$CB$106,ROW($E14),45),"")</f>
        <v>13</v>
      </c>
      <c r="E13" s="8"/>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89">
        <f>IF(INDEX('CoC Ranking Data'!$A$1:$CB$106,ROW($E15),45)&lt;&gt;"",INDEX('CoC Ranking Data'!$A$1:$CB$106,ROW($E15),45),"")</f>
        <v>44</v>
      </c>
      <c r="E14" s="8"/>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89">
        <f>IF(INDEX('CoC Ranking Data'!$A$1:$CB$106,ROW($E16),45)&lt;&gt;"",INDEX('CoC Ranking Data'!$A$1:$CB$106,ROW($E16),45),"")</f>
        <v>3</v>
      </c>
      <c r="E15" s="8"/>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89">
        <f>IF(INDEX('CoC Ranking Data'!$A$1:$CB$106,ROW($E17),45)&lt;&gt;"",INDEX('CoC Ranking Data'!$A$1:$CB$106,ROW($E17),45),"")</f>
        <v>0</v>
      </c>
      <c r="E16" s="8"/>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89">
        <f>IF(INDEX('CoC Ranking Data'!$A$1:$CB$106,ROW($E18),45)&lt;&gt;"",INDEX('CoC Ranking Data'!$A$1:$CB$106,ROW($E18),45),"")</f>
        <v>0</v>
      </c>
      <c r="E17" s="8"/>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89">
        <f>IF(INDEX('CoC Ranking Data'!$A$1:$CB$106,ROW($E19),45)&lt;&gt;"",INDEX('CoC Ranking Data'!$A$1:$CB$106,ROW($E19),45),"")</f>
        <v>0</v>
      </c>
      <c r="E18" s="8"/>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89">
        <f>IF(INDEX('CoC Ranking Data'!$A$1:$CB$106,ROW($E20),45)&lt;&gt;"",INDEX('CoC Ranking Data'!$A$1:$CB$106,ROW($E20),45),"")</f>
        <v>0</v>
      </c>
      <c r="E19" s="8"/>
    </row>
    <row r="20" spans="1:5"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89">
        <f>IF(INDEX('CoC Ranking Data'!$A$1:$CB$106,ROW($E21),45)&lt;&gt;"",INDEX('CoC Ranking Data'!$A$1:$CB$106,ROW($E21),45),"")</f>
        <v>0</v>
      </c>
      <c r="E20" s="8"/>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89">
        <f>IF(INDEX('CoC Ranking Data'!$A$1:$CB$106,ROW($E22),45)&lt;&gt;"",INDEX('CoC Ranking Data'!$A$1:$CB$106,ROW($E22),45),"")</f>
        <v>0</v>
      </c>
      <c r="E21" s="8"/>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89">
        <f>IF(INDEX('CoC Ranking Data'!$A$1:$CB$106,ROW($E23),45)&lt;&gt;"",INDEX('CoC Ranking Data'!$A$1:$CB$106,ROW($E23),45),"")</f>
        <v>0</v>
      </c>
      <c r="E22" s="8"/>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89">
        <f>IF(INDEX('CoC Ranking Data'!$A$1:$CB$106,ROW($E24),45)&lt;&gt;"",INDEX('CoC Ranking Data'!$A$1:$CB$106,ROW($E24),45),"")</f>
        <v>2</v>
      </c>
      <c r="E23" s="8"/>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89">
        <f>IF(INDEX('CoC Ranking Data'!$A$1:$CB$106,ROW($E25),45)&lt;&gt;"",INDEX('CoC Ranking Data'!$A$1:$CB$106,ROW($E25),45),"")</f>
        <v>0</v>
      </c>
      <c r="E24" s="8"/>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89">
        <f>IF(INDEX('CoC Ranking Data'!$A$1:$CB$106,ROW($E26),45)&lt;&gt;"",INDEX('CoC Ranking Data'!$A$1:$CB$106,ROW($E26),45),"")</f>
        <v>0</v>
      </c>
      <c r="E25" s="8"/>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89">
        <f>IF(INDEX('CoC Ranking Data'!$A$1:$CB$106,ROW($E27),45)&lt;&gt;"",INDEX('CoC Ranking Data'!$A$1:$CB$106,ROW($E27),45),"")</f>
        <v>35</v>
      </c>
      <c r="E26" s="8"/>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89">
        <f>IF(INDEX('CoC Ranking Data'!$A$1:$CB$106,ROW($E28),45)&lt;&gt;"",INDEX('CoC Ranking Data'!$A$1:$CB$106,ROW($E28),45),"")</f>
        <v>0</v>
      </c>
      <c r="E27" s="8"/>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89">
        <f>IF(INDEX('CoC Ranking Data'!$A$1:$CB$106,ROW($E29),45)&lt;&gt;"",INDEX('CoC Ranking Data'!$A$1:$CB$106,ROW($E29),45),"")</f>
        <v>0</v>
      </c>
      <c r="E28" s="8"/>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89">
        <f>IF(INDEX('CoC Ranking Data'!$A$1:$CB$106,ROW($E30),45)&lt;&gt;"",INDEX('CoC Ranking Data'!$A$1:$CB$106,ROW($E30),45),"")</f>
        <v>0</v>
      </c>
      <c r="E29" s="8"/>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89">
        <f>IF(INDEX('CoC Ranking Data'!$A$1:$CB$106,ROW($E31),45)&lt;&gt;"",INDEX('CoC Ranking Data'!$A$1:$CB$106,ROW($E31),45),"")</f>
        <v>0</v>
      </c>
      <c r="E30" s="8"/>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89">
        <f>IF(INDEX('CoC Ranking Data'!$A$1:$CB$106,ROW($E32),45)&lt;&gt;"",INDEX('CoC Ranking Data'!$A$1:$CB$106,ROW($E32),45),"")</f>
        <v>1</v>
      </c>
      <c r="E31" s="8"/>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89">
        <f>IF(INDEX('CoC Ranking Data'!$A$1:$CB$106,ROW($E33),45)&lt;&gt;"",INDEX('CoC Ranking Data'!$A$1:$CB$106,ROW($E33),45),"")</f>
        <v>19</v>
      </c>
      <c r="E32" s="8"/>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89">
        <f>IF(INDEX('CoC Ranking Data'!$A$1:$CB$106,ROW($E34),45)&lt;&gt;"",INDEX('CoC Ranking Data'!$A$1:$CB$106,ROW($E34),45),"")</f>
        <v>0</v>
      </c>
      <c r="E33" s="8"/>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89">
        <f>IF(INDEX('CoC Ranking Data'!$A$1:$CB$106,ROW($E35),45)&lt;&gt;"",INDEX('CoC Ranking Data'!$A$1:$CB$106,ROW($E35),45),"")</f>
        <v>0</v>
      </c>
      <c r="E34" s="8"/>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89">
        <f>IF(INDEX('CoC Ranking Data'!$A$1:$CB$106,ROW($E36),45)&lt;&gt;"",INDEX('CoC Ranking Data'!$A$1:$CB$106,ROW($E36),45),"")</f>
        <v>0</v>
      </c>
      <c r="E35" s="8"/>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89">
        <f>IF(INDEX('CoC Ranking Data'!$A$1:$CB$106,ROW($E37),45)&lt;&gt;"",INDEX('CoC Ranking Data'!$A$1:$CB$106,ROW($E37),45),"")</f>
        <v>0</v>
      </c>
      <c r="E36" s="8"/>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89">
        <f>IF(INDEX('CoC Ranking Data'!$A$1:$CB$106,ROW($E38),45)&lt;&gt;"",INDEX('CoC Ranking Data'!$A$1:$CB$106,ROW($E38),45),"")</f>
        <v>0</v>
      </c>
      <c r="E37" s="8"/>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89">
        <f>IF(INDEX('CoC Ranking Data'!$A$1:$CB$106,ROW($E39),45)&lt;&gt;"",INDEX('CoC Ranking Data'!$A$1:$CB$106,ROW($E39),45),"")</f>
        <v>0</v>
      </c>
      <c r="E38" s="8"/>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89">
        <f>IF(INDEX('CoC Ranking Data'!$A$1:$CB$106,ROW($E40),45)&lt;&gt;"",INDEX('CoC Ranking Data'!$A$1:$CB$106,ROW($E40),45),"")</f>
        <v>0</v>
      </c>
      <c r="E39" s="8"/>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89">
        <f>IF(INDEX('CoC Ranking Data'!$A$1:$CB$106,ROW($E41),45)&lt;&gt;"",INDEX('CoC Ranking Data'!$A$1:$CB$106,ROW($E41),45),"")</f>
        <v>0</v>
      </c>
      <c r="E40" s="8"/>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89">
        <f>IF(INDEX('CoC Ranking Data'!$A$1:$CB$106,ROW($E42),45)&lt;&gt;"",INDEX('CoC Ranking Data'!$A$1:$CB$106,ROW($E42),45),"")</f>
        <v>0</v>
      </c>
      <c r="E41" s="8"/>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89">
        <f>IF(INDEX('CoC Ranking Data'!$A$1:$CB$106,ROW($E43),45)&lt;&gt;"",INDEX('CoC Ranking Data'!$A$1:$CB$106,ROW($E43),45),"")</f>
        <v>77</v>
      </c>
      <c r="E42" s="8"/>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89">
        <f>IF(INDEX('CoC Ranking Data'!$A$1:$CB$106,ROW($E44),45)&lt;&gt;"",INDEX('CoC Ranking Data'!$A$1:$CB$106,ROW($E44),45),"")</f>
        <v>13</v>
      </c>
      <c r="E43" s="8"/>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89">
        <f>IF(INDEX('CoC Ranking Data'!$A$1:$CB$106,ROW($E45),45)&lt;&gt;"",INDEX('CoC Ranking Data'!$A$1:$CB$106,ROW($E45),45),"")</f>
        <v>0</v>
      </c>
      <c r="E44" s="8"/>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89">
        <f>IF(INDEX('CoC Ranking Data'!$A$1:$CB$106,ROW($E46),45)&lt;&gt;"",INDEX('CoC Ranking Data'!$A$1:$CB$106,ROW($E46),45),"")</f>
        <v>0</v>
      </c>
      <c r="E45" s="8"/>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89">
        <f>IF(INDEX('CoC Ranking Data'!$A$1:$CB$106,ROW($E47),45)&lt;&gt;"",INDEX('CoC Ranking Data'!$A$1:$CB$106,ROW($E47),45),"")</f>
        <v>23</v>
      </c>
      <c r="E46" s="8"/>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89">
        <f>IF(INDEX('CoC Ranking Data'!$A$1:$CB$106,ROW($E48),45)&lt;&gt;"",INDEX('CoC Ranking Data'!$A$1:$CB$106,ROW($E48),45),"")</f>
        <v>0</v>
      </c>
      <c r="E47" s="8"/>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89">
        <f>IF(INDEX('CoC Ranking Data'!$A$1:$CB$106,ROW($E49),45)&lt;&gt;"",INDEX('CoC Ranking Data'!$A$1:$CB$106,ROW($E49),45),"")</f>
        <v>0</v>
      </c>
      <c r="E48" s="8"/>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89">
        <f>IF(INDEX('CoC Ranking Data'!$A$1:$CB$106,ROW($E50),45)&lt;&gt;"",INDEX('CoC Ranking Data'!$A$1:$CB$106,ROW($E50),45),"")</f>
        <v>157</v>
      </c>
      <c r="E49" s="8"/>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89">
        <f>IF(INDEX('CoC Ranking Data'!$A$1:$CB$106,ROW($E51),45)&lt;&gt;"",INDEX('CoC Ranking Data'!$A$1:$CB$106,ROW($E51),45),"")</f>
        <v>1</v>
      </c>
      <c r="E50" s="8"/>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89">
        <f>IF(INDEX('CoC Ranking Data'!$A$1:$CB$106,ROW($E52),45)&lt;&gt;"",INDEX('CoC Ranking Data'!$A$1:$CB$106,ROW($E52),45),"")</f>
        <v>0</v>
      </c>
      <c r="E51" s="8"/>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89">
        <f>IF(INDEX('CoC Ranking Data'!$A$1:$CB$106,ROW($E53),45)&lt;&gt;"",INDEX('CoC Ranking Data'!$A$1:$CB$106,ROW($E53),45),"")</f>
        <v>2</v>
      </c>
      <c r="E52" s="8"/>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89" t="str">
        <f>IF(INDEX('CoC Ranking Data'!$A$1:$CB$106,ROW($E54),45)&lt;&gt;"",INDEX('CoC Ranking Data'!$A$1:$CB$106,ROW($E54),45),"")</f>
        <v/>
      </c>
      <c r="E53" s="8"/>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89" t="str">
        <f>IF(INDEX('CoC Ranking Data'!$A$1:$CB$106,ROW($E55),45)&lt;&gt;"",INDEX('CoC Ranking Data'!$A$1:$CB$106,ROW($E55),45),"")</f>
        <v/>
      </c>
      <c r="E54" s="8"/>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89" t="str">
        <f>IF(INDEX('CoC Ranking Data'!$A$1:$CB$106,ROW($E56),45)&lt;&gt;"",INDEX('CoC Ranking Data'!$A$1:$CB$106,ROW($E56),45),"")</f>
        <v/>
      </c>
      <c r="E55" s="8"/>
    </row>
    <row r="56" spans="1:5"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89" t="str">
        <f>IF(INDEX('CoC Ranking Data'!$A$1:$CB$106,ROW($E57),45)&lt;&gt;"",INDEX('CoC Ranking Data'!$A$1:$CB$106,ROW($E57),45),"")</f>
        <v/>
      </c>
      <c r="E56" s="8"/>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89" t="str">
        <f>IF(INDEX('CoC Ranking Data'!$A$1:$CB$106,ROW($E58),45)&lt;&gt;"",INDEX('CoC Ranking Data'!$A$1:$CB$106,ROW($E58),45),"")</f>
        <v/>
      </c>
      <c r="E57" s="8"/>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89" t="str">
        <f>IF(INDEX('CoC Ranking Data'!$A$1:$CB$106,ROW($E59),45)&lt;&gt;"",INDEX('CoC Ranking Data'!$A$1:$CB$106,ROW($E59),45),"")</f>
        <v/>
      </c>
      <c r="E58" s="8"/>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89" t="str">
        <f>IF(INDEX('CoC Ranking Data'!$A$1:$CB$106,ROW($E60),45)&lt;&gt;"",INDEX('CoC Ranking Data'!$A$1:$CB$106,ROW($E60),45),"")</f>
        <v/>
      </c>
      <c r="E59" s="8"/>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89" t="str">
        <f>IF(INDEX('CoC Ranking Data'!$A$1:$CB$106,ROW($E61),45)&lt;&gt;"",INDEX('CoC Ranking Data'!$A$1:$CB$106,ROW($E61),45),"")</f>
        <v/>
      </c>
      <c r="E60" s="8"/>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89" t="str">
        <f>IF(INDEX('CoC Ranking Data'!$A$1:$CB$106,ROW($E62),45)&lt;&gt;"",INDEX('CoC Ranking Data'!$A$1:$CB$106,ROW($E62),45),"")</f>
        <v/>
      </c>
      <c r="E61" s="8"/>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89" t="str">
        <f>IF(INDEX('CoC Ranking Data'!$A$1:$CB$106,ROW($E63),45)&lt;&gt;"",INDEX('CoC Ranking Data'!$A$1:$CB$106,ROW($E63),45),"")</f>
        <v/>
      </c>
      <c r="E62" s="8"/>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89" t="str">
        <f>IF(INDEX('CoC Ranking Data'!$A$1:$CB$106,ROW($E64),45)&lt;&gt;"",INDEX('CoC Ranking Data'!$A$1:$CB$106,ROW($E64),45),"")</f>
        <v/>
      </c>
      <c r="E63" s="8"/>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89" t="str">
        <f>IF(INDEX('CoC Ranking Data'!$A$1:$CB$106,ROW($E65),45)&lt;&gt;"",INDEX('CoC Ranking Data'!$A$1:$CB$106,ROW($E65),45),"")</f>
        <v/>
      </c>
      <c r="E64" s="8"/>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89" t="str">
        <f>IF(INDEX('CoC Ranking Data'!$A$1:$CB$106,ROW($E66),45)&lt;&gt;"",INDEX('CoC Ranking Data'!$A$1:$CB$106,ROW($E66),45),"")</f>
        <v/>
      </c>
      <c r="E65" s="8"/>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89" t="str">
        <f>IF(INDEX('CoC Ranking Data'!$A$1:$CB$106,ROW($E67),45)&lt;&gt;"",INDEX('CoC Ranking Data'!$A$1:$CB$106,ROW($E67),45),"")</f>
        <v/>
      </c>
      <c r="E66" s="8"/>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89" t="str">
        <f>IF(INDEX('CoC Ranking Data'!$A$1:$CB$106,ROW($E68),45)&lt;&gt;"",INDEX('CoC Ranking Data'!$A$1:$CB$106,ROW($E68),45),"")</f>
        <v/>
      </c>
      <c r="E67" s="8"/>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89" t="str">
        <f>IF(INDEX('CoC Ranking Data'!$A$1:$CB$106,ROW($E69),45)&lt;&gt;"",INDEX('CoC Ranking Data'!$A$1:$CB$106,ROW($E69),45),"")</f>
        <v/>
      </c>
      <c r="E68" s="8"/>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89" t="str">
        <f>IF(INDEX('CoC Ranking Data'!$A$1:$CB$106,ROW($E70),45)&lt;&gt;"",INDEX('CoC Ranking Data'!$A$1:$CB$106,ROW($E70),45),"")</f>
        <v/>
      </c>
      <c r="E69" s="8"/>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89" t="str">
        <f>IF(INDEX('CoC Ranking Data'!$A$1:$CB$106,ROW($E71),45)&lt;&gt;"",INDEX('CoC Ranking Data'!$A$1:$CB$106,ROW($E71),45),"")</f>
        <v/>
      </c>
      <c r="E70" s="8"/>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89" t="str">
        <f>IF(INDEX('CoC Ranking Data'!$A$1:$CB$106,ROW($E72),45)&lt;&gt;"",INDEX('CoC Ranking Data'!$A$1:$CB$106,ROW($E72),45),"")</f>
        <v/>
      </c>
      <c r="E71" s="8"/>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89" t="str">
        <f>IF(INDEX('CoC Ranking Data'!$A$1:$CB$106,ROW($E73),45)&lt;&gt;"",INDEX('CoC Ranking Data'!$A$1:$CB$106,ROW($E73),45),"")</f>
        <v/>
      </c>
      <c r="E72" s="8"/>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89" t="str">
        <f>IF(INDEX('CoC Ranking Data'!$A$1:$CB$106,ROW($E74),45)&lt;&gt;"",INDEX('CoC Ranking Data'!$A$1:$CB$106,ROW($E74),45),"")</f>
        <v/>
      </c>
      <c r="E73" s="8"/>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89" t="str">
        <f>IF(INDEX('CoC Ranking Data'!$A$1:$CB$106,ROW($E75),45)&lt;&gt;"",INDEX('CoC Ranking Data'!$A$1:$CB$106,ROW($E75),45),"")</f>
        <v/>
      </c>
      <c r="E74" s="8"/>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89" t="str">
        <f>IF(INDEX('CoC Ranking Data'!$A$1:$CB$106,ROW($E76),45)&lt;&gt;"",INDEX('CoC Ranking Data'!$A$1:$CB$106,ROW($E76),45),"")</f>
        <v/>
      </c>
      <c r="E75" s="8"/>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89" t="str">
        <f>IF(INDEX('CoC Ranking Data'!$A$1:$CB$106,ROW($E77),45)&lt;&gt;"",INDEX('CoC Ranking Data'!$A$1:$CB$106,ROW($E77),45),"")</f>
        <v/>
      </c>
      <c r="E76" s="8"/>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89" t="str">
        <f>IF(INDEX('CoC Ranking Data'!$A$1:$CB$106,ROW($E78),45)&lt;&gt;"",INDEX('CoC Ranking Data'!$A$1:$CB$106,ROW($E78),45),"")</f>
        <v/>
      </c>
      <c r="E77" s="8"/>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89" t="str">
        <f>IF(INDEX('CoC Ranking Data'!$A$1:$CB$106,ROW($E79),45)&lt;&gt;"",INDEX('CoC Ranking Data'!$A$1:$CB$106,ROW($E79),45),"")</f>
        <v/>
      </c>
      <c r="E78" s="8"/>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89" t="str">
        <f>IF(INDEX('CoC Ranking Data'!$A$1:$CB$106,ROW($E80),45)&lt;&gt;"",INDEX('CoC Ranking Data'!$A$1:$CB$106,ROW($E80),45),"")</f>
        <v/>
      </c>
      <c r="E79" s="8"/>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89" t="str">
        <f>IF(INDEX('CoC Ranking Data'!$A$1:$CB$106,ROW($E81),45)&lt;&gt;"",INDEX('CoC Ranking Data'!$A$1:$CB$106,ROW($E81),45),"")</f>
        <v/>
      </c>
      <c r="E80" s="8"/>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89" t="str">
        <f>IF(INDEX('CoC Ranking Data'!$A$1:$CB$106,ROW($E82),45)&lt;&gt;"",INDEX('CoC Ranking Data'!$A$1:$CB$106,ROW($E82),45),"")</f>
        <v/>
      </c>
      <c r="E81" s="8"/>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89" t="str">
        <f>IF(INDEX('CoC Ranking Data'!$A$1:$CB$106,ROW($E83),45)&lt;&gt;"",INDEX('CoC Ranking Data'!$A$1:$CB$106,ROW($E83),45),"")</f>
        <v/>
      </c>
      <c r="E82" s="8"/>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89" t="str">
        <f>IF(INDEX('CoC Ranking Data'!$A$1:$CB$106,ROW($E84),45)&lt;&gt;"",INDEX('CoC Ranking Data'!$A$1:$CB$106,ROW($E84),45),"")</f>
        <v/>
      </c>
      <c r="E83" s="8"/>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89" t="str">
        <f>IF(INDEX('CoC Ranking Data'!$A$1:$CB$106,ROW($E85),45)&lt;&gt;"",INDEX('CoC Ranking Data'!$A$1:$CB$106,ROW($E85),45),"")</f>
        <v/>
      </c>
      <c r="E84" s="8"/>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89" t="str">
        <f>IF(INDEX('CoC Ranking Data'!$A$1:$CB$106,ROW($E86),45)&lt;&gt;"",INDEX('CoC Ranking Data'!$A$1:$CB$106,ROW($E86),45),"")</f>
        <v/>
      </c>
      <c r="E85" s="8"/>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89" t="str">
        <f>IF(INDEX('CoC Ranking Data'!$A$1:$CB$106,ROW($E87),45)&lt;&gt;"",INDEX('CoC Ranking Data'!$A$1:$CB$106,ROW($E87),45),"")</f>
        <v/>
      </c>
      <c r="E86" s="8"/>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89" t="str">
        <f>IF(INDEX('CoC Ranking Data'!$A$1:$CB$106,ROW($E88),45)&lt;&gt;"",INDEX('CoC Ranking Data'!$A$1:$CB$106,ROW($E88),45),"")</f>
        <v/>
      </c>
      <c r="E87" s="8"/>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89" t="str">
        <f>IF(INDEX('CoC Ranking Data'!$A$1:$CB$106,ROW($E89),45)&lt;&gt;"",INDEX('CoC Ranking Data'!$A$1:$CB$106,ROW($E89),45),"")</f>
        <v/>
      </c>
      <c r="E88" s="8"/>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89" t="str">
        <f>IF(INDEX('CoC Ranking Data'!$A$1:$CB$106,ROW($E90),45)&lt;&gt;"",INDEX('CoC Ranking Data'!$A$1:$CB$106,ROW($E90),45),"")</f>
        <v/>
      </c>
      <c r="E89" s="8"/>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89" t="str">
        <f>IF(INDEX('CoC Ranking Data'!$A$1:$CB$106,ROW($E91),45)&lt;&gt;"",INDEX('CoC Ranking Data'!$A$1:$CB$106,ROW($E91),45),"")</f>
        <v/>
      </c>
      <c r="E90" s="8"/>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89" t="str">
        <f>IF(INDEX('CoC Ranking Data'!$A$1:$CB$106,ROW($E92),45)&lt;&gt;"",INDEX('CoC Ranking Data'!$A$1:$CB$106,ROW($E92),45),"")</f>
        <v/>
      </c>
      <c r="E91" s="8"/>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89" t="str">
        <f>IF(INDEX('CoC Ranking Data'!$A$1:$CB$106,ROW($E93),45)&lt;&gt;"",INDEX('CoC Ranking Data'!$A$1:$CB$106,ROW($E93),45),"")</f>
        <v/>
      </c>
      <c r="E92" s="8"/>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89" t="str">
        <f>IF(INDEX('CoC Ranking Data'!$A$1:$CB$106,ROW($E94),45)&lt;&gt;"",INDEX('CoC Ranking Data'!$A$1:$CB$106,ROW($E94),45),"")</f>
        <v/>
      </c>
      <c r="E93" s="8"/>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89" t="str">
        <f>IF(INDEX('CoC Ranking Data'!$A$1:$CB$106,ROW($E95),45)&lt;&gt;"",INDEX('CoC Ranking Data'!$A$1:$CB$106,ROW($E95),45),"")</f>
        <v/>
      </c>
      <c r="E94" s="8"/>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89" t="str">
        <f>IF(INDEX('CoC Ranking Data'!$A$1:$CB$106,ROW($E96),45)&lt;&gt;"",INDEX('CoC Ranking Data'!$A$1:$CB$106,ROW($E96),45),"")</f>
        <v/>
      </c>
      <c r="E95" s="8"/>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89" t="str">
        <f>IF(INDEX('CoC Ranking Data'!$A$1:$CB$106,ROW($E97),45)&lt;&gt;"",INDEX('CoC Ranking Data'!$A$1:$CB$106,ROW($E97),45),"")</f>
        <v/>
      </c>
      <c r="E96" s="8"/>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89" t="str">
        <f>IF(INDEX('CoC Ranking Data'!$A$1:$CB$106,ROW($E98),45)&lt;&gt;"",INDEX('CoC Ranking Data'!$A$1:$CB$106,ROW($E98),45),"")</f>
        <v/>
      </c>
      <c r="E97" s="8"/>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89" t="str">
        <f>IF(INDEX('CoC Ranking Data'!$A$1:$CB$106,ROW($E99),45)&lt;&gt;"",INDEX('CoC Ranking Data'!$A$1:$CB$106,ROW($E99),45),"")</f>
        <v/>
      </c>
      <c r="E98" s="8"/>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89" t="str">
        <f>IF(INDEX('CoC Ranking Data'!$A$1:$CB$106,ROW($E100),45)&lt;&gt;"",INDEX('CoC Ranking Data'!$A$1:$CB$106,ROW($E100),45),"")</f>
        <v/>
      </c>
      <c r="E99" s="8"/>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89" t="str">
        <f>IF(INDEX('CoC Ranking Data'!$A$1:$CB$106,ROW($E101),45)&lt;&gt;"",INDEX('CoC Ranking Data'!$A$1:$CB$106,ROW($E101),45),"")</f>
        <v/>
      </c>
      <c r="E100" s="8"/>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89" t="str">
        <f>IF(INDEX('CoC Ranking Data'!$A$1:$CB$106,ROW($E102),45)&lt;&gt;"",INDEX('CoC Ranking Data'!$A$1:$CB$106,ROW($E102),45),"")</f>
        <v/>
      </c>
      <c r="E101" s="8"/>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89" t="str">
        <f>IF(INDEX('CoC Ranking Data'!$A$1:$CB$106,ROW($E103),45)&lt;&gt;"",INDEX('CoC Ranking Data'!$A$1:$CB$106,ROW($E103),45),"")</f>
        <v/>
      </c>
      <c r="E102" s="8"/>
    </row>
  </sheetData>
  <sheetProtection algorithmName="SHA-512" hashValue="mS5tx5LEoR6gqE9ApEYMAUSTDE2DRxVyolJ1/3yRM35i3lIUsD1AMx0E+NiCgCTcQDONP14w3z2ylDmmxFUbRw==" saltValue="kGIsPAz4NEIEhsXSB0Go1w==" spinCount="100000" sheet="1" objects="1" scenarios="1" selectLockedCells="1"/>
  <autoFilter ref="A7:E7" xr:uid="{00000000-0009-0000-0000-00000E000000}">
    <filterColumn colId="0" showButton="0"/>
    <filterColumn colId="1" showButton="0"/>
    <filterColumn colId="2" showButton="0"/>
  </autoFilter>
  <hyperlinks>
    <hyperlink ref="E1" location="'Scoring Chart'!A1" display="Return to Scoring Chart" xr:uid="{00000000-0004-0000-0E00-000000000000}"/>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F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21" hidden="1" customWidth="1"/>
    <col min="5" max="5" width="15.140625" customWidth="1"/>
    <col min="6" max="6" width="14.5703125" customWidth="1"/>
  </cols>
  <sheetData>
    <row r="1" spans="1:6" ht="31.5" x14ac:dyDescent="0.25">
      <c r="A1" s="338"/>
      <c r="B1" s="374" t="s">
        <v>820</v>
      </c>
      <c r="C1" s="343"/>
      <c r="E1" s="445" t="s">
        <v>581</v>
      </c>
    </row>
    <row r="2" spans="1:6" ht="15.75" customHeight="1" x14ac:dyDescent="0.25">
      <c r="A2" s="338"/>
      <c r="B2" s="373" t="s">
        <v>817</v>
      </c>
      <c r="C2" s="299"/>
      <c r="D2" s="376"/>
    </row>
    <row r="3" spans="1:6" ht="15.75" customHeight="1" x14ac:dyDescent="0.25">
      <c r="A3" s="338"/>
      <c r="B3" s="373" t="s">
        <v>818</v>
      </c>
      <c r="C3" s="299"/>
      <c r="D3" s="376"/>
    </row>
    <row r="4" spans="1:6" ht="15.75" customHeight="1" x14ac:dyDescent="0.25">
      <c r="A4" s="338"/>
      <c r="B4" s="373" t="s">
        <v>819</v>
      </c>
      <c r="C4" s="299"/>
      <c r="D4" s="376"/>
    </row>
    <row r="5" spans="1:6" ht="15.75" customHeight="1" x14ac:dyDescent="0.25">
      <c r="A5"/>
      <c r="B5"/>
    </row>
    <row r="6" spans="1:6" ht="15.75" customHeight="1" x14ac:dyDescent="0.25">
      <c r="A6"/>
      <c r="B6"/>
    </row>
    <row r="7" spans="1:6" x14ac:dyDescent="0.25">
      <c r="B7"/>
    </row>
    <row r="8" spans="1:6" s="12" customFormat="1" x14ac:dyDescent="0.25">
      <c r="A8" s="414" t="s">
        <v>2</v>
      </c>
      <c r="B8" s="414" t="s">
        <v>3</v>
      </c>
      <c r="C8" s="415" t="s">
        <v>4</v>
      </c>
      <c r="D8" s="416" t="s">
        <v>303</v>
      </c>
      <c r="E8" s="415" t="s">
        <v>0</v>
      </c>
      <c r="F8" s="324" t="s">
        <v>1</v>
      </c>
    </row>
    <row r="9" spans="1:6" s="9"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289" t="str">
        <f>IF(INDEX('CoC Ranking Data'!$A$1:$CB$106,ROW($E9),59)&lt;&gt;"",INDEX('CoC Ranking Data'!$A$1:$CB$106,ROW($E9),59),"")</f>
        <v/>
      </c>
      <c r="E9" s="303">
        <f>IF(INDEX('CoC Ranking Data'!$A$1:$CB$106,ROW($E9),18)&lt;&gt;"",INDEX('CoC Ranking Data'!$A$1:$CB$106,ROW($E9),18),"")</f>
        <v>0.70967741935483875</v>
      </c>
      <c r="F9" s="8">
        <f>IF(AND(A9&lt;&gt;"",E9&lt;&gt;""),IF(C9&lt;&gt;"PH", IF(E9&gt;=0.3,5,IF(AND(E9&lt;0.3,E9&gt;=0.25),3,IF(AND(E9&lt;0.25,E9&gt;=0.21),1,0))),""),"")</f>
        <v>5</v>
      </c>
    </row>
    <row r="10" spans="1:6" s="9"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289" t="str">
        <f>IF(INDEX('CoC Ranking Data'!$A$1:$CB$106,ROW($E10),59)&lt;&gt;"",INDEX('CoC Ranking Data'!$A$1:$CB$106,ROW($E10),59),"")</f>
        <v/>
      </c>
      <c r="E10" s="303">
        <f>IF(INDEX('CoC Ranking Data'!$A$1:$CB$106,ROW($E10),18)&lt;&gt;"",INDEX('CoC Ranking Data'!$A$1:$CB$106,ROW($E10),18),"")</f>
        <v>0.2</v>
      </c>
      <c r="F10" s="8" t="str">
        <f t="shared" ref="F10:F73" si="0">IF(AND(A10&lt;&gt;"",E10&lt;&gt;""),IF(C10&lt;&gt;"PH", IF(E10&gt;=0.3,5,IF(AND(E10&lt;0.3,E10&gt;=0.25),3,IF(AND(E10&lt;0.25,E10&gt;=0.21),1,0))),""),"")</f>
        <v/>
      </c>
    </row>
    <row r="11" spans="1:6"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289" t="str">
        <f>IF(INDEX('CoC Ranking Data'!$A$1:$CB$106,ROW($E11),59)&lt;&gt;"",INDEX('CoC Ranking Data'!$A$1:$CB$106,ROW($E11),59),"")</f>
        <v/>
      </c>
      <c r="E11" s="303">
        <f>IF(INDEX('CoC Ranking Data'!$A$1:$CB$106,ROW($E11),18)&lt;&gt;"",INDEX('CoC Ranking Data'!$A$1:$CB$106,ROW($E11),18),"")</f>
        <v>0.33</v>
      </c>
      <c r="F11" s="8" t="str">
        <f t="shared" si="0"/>
        <v/>
      </c>
    </row>
    <row r="12" spans="1:6"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289" t="str">
        <f>IF(INDEX('CoC Ranking Data'!$A$1:$CB$106,ROW($E12),59)&lt;&gt;"",INDEX('CoC Ranking Data'!$A$1:$CB$106,ROW($E12),59),"")</f>
        <v/>
      </c>
      <c r="E12" s="303">
        <f>IF(INDEX('CoC Ranking Data'!$A$1:$CB$106,ROW($E12),18)&lt;&gt;"",INDEX('CoC Ranking Data'!$A$1:$CB$106,ROW($E12),18),"")</f>
        <v>0</v>
      </c>
      <c r="F12" s="8" t="str">
        <f t="shared" si="0"/>
        <v/>
      </c>
    </row>
    <row r="13" spans="1:6"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289" t="str">
        <f>IF(INDEX('CoC Ranking Data'!$A$1:$CB$106,ROW($E13),59)&lt;&gt;"",INDEX('CoC Ranking Data'!$A$1:$CB$106,ROW($E13),59),"")</f>
        <v/>
      </c>
      <c r="E13" s="303">
        <f>IF(INDEX('CoC Ranking Data'!$A$1:$CB$106,ROW($E13),18)&lt;&gt;"",INDEX('CoC Ranking Data'!$A$1:$CB$106,ROW($E13),18),"")</f>
        <v>0</v>
      </c>
      <c r="F13" s="8" t="str">
        <f t="shared" si="0"/>
        <v/>
      </c>
    </row>
    <row r="14" spans="1:6"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289" t="str">
        <f>IF(INDEX('CoC Ranking Data'!$A$1:$CB$106,ROW($E14),59)&lt;&gt;"",INDEX('CoC Ranking Data'!$A$1:$CB$106,ROW($E14),59),"")</f>
        <v/>
      </c>
      <c r="E14" s="303">
        <f>IF(INDEX('CoC Ranking Data'!$A$1:$CB$106,ROW($E14),18)&lt;&gt;"",INDEX('CoC Ranking Data'!$A$1:$CB$106,ROW($E14),18),"")</f>
        <v>0.32</v>
      </c>
      <c r="F14" s="8">
        <f t="shared" si="0"/>
        <v>5</v>
      </c>
    </row>
    <row r="15" spans="1:6"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289" t="str">
        <f>IF(INDEX('CoC Ranking Data'!$A$1:$CB$106,ROW($E15),59)&lt;&gt;"",INDEX('CoC Ranking Data'!$A$1:$CB$106,ROW($E15),59),"")</f>
        <v/>
      </c>
      <c r="E15" s="303">
        <f>IF(INDEX('CoC Ranking Data'!$A$1:$CB$106,ROW($E15),18)&lt;&gt;"",INDEX('CoC Ranking Data'!$A$1:$CB$106,ROW($E15),18),"")</f>
        <v>0.47</v>
      </c>
      <c r="F15" s="8">
        <f t="shared" si="0"/>
        <v>5</v>
      </c>
    </row>
    <row r="16" spans="1:6"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289" t="str">
        <f>IF(INDEX('CoC Ranking Data'!$A$1:$CB$106,ROW($E16),59)&lt;&gt;"",INDEX('CoC Ranking Data'!$A$1:$CB$106,ROW($E16),59),"")</f>
        <v/>
      </c>
      <c r="E16" s="303">
        <f>IF(INDEX('CoC Ranking Data'!$A$1:$CB$106,ROW($E16),18)&lt;&gt;"",INDEX('CoC Ranking Data'!$A$1:$CB$106,ROW($E16),18),"")</f>
        <v>0.22</v>
      </c>
      <c r="F16" s="8" t="str">
        <f t="shared" si="0"/>
        <v/>
      </c>
    </row>
    <row r="17" spans="1:6"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289" t="str">
        <f>IF(INDEX('CoC Ranking Data'!$A$1:$CB$106,ROW($E17),59)&lt;&gt;"",INDEX('CoC Ranking Data'!$A$1:$CB$106,ROW($E17),59),"")</f>
        <v/>
      </c>
      <c r="E17" s="303">
        <f>IF(INDEX('CoC Ranking Data'!$A$1:$CB$106,ROW($E17),18)&lt;&gt;"",INDEX('CoC Ranking Data'!$A$1:$CB$106,ROW($E17),18),"")</f>
        <v>0.1</v>
      </c>
      <c r="F17" s="8" t="str">
        <f t="shared" si="0"/>
        <v/>
      </c>
    </row>
    <row r="18" spans="1:6"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289" t="str">
        <f>IF(INDEX('CoC Ranking Data'!$A$1:$CB$106,ROW($E18),59)&lt;&gt;"",INDEX('CoC Ranking Data'!$A$1:$CB$106,ROW($E18),59),"")</f>
        <v/>
      </c>
      <c r="E18" s="303">
        <f>IF(INDEX('CoC Ranking Data'!$A$1:$CB$106,ROW($E18),18)&lt;&gt;"",INDEX('CoC Ranking Data'!$A$1:$CB$106,ROW($E18),18),"")</f>
        <v>0.18</v>
      </c>
      <c r="F18" s="8" t="str">
        <f t="shared" si="0"/>
        <v/>
      </c>
    </row>
    <row r="19" spans="1:6"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289" t="str">
        <f>IF(INDEX('CoC Ranking Data'!$A$1:$CB$106,ROW($E19),59)&lt;&gt;"",INDEX('CoC Ranking Data'!$A$1:$CB$106,ROW($E19),59),"")</f>
        <v/>
      </c>
      <c r="E19" s="303">
        <f>IF(INDEX('CoC Ranking Data'!$A$1:$CB$106,ROW($E19),18)&lt;&gt;"",INDEX('CoC Ranking Data'!$A$1:$CB$106,ROW($E19),18),"")</f>
        <v>0.38</v>
      </c>
      <c r="F19" s="8" t="str">
        <f t="shared" si="0"/>
        <v/>
      </c>
    </row>
    <row r="20" spans="1:6"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289" t="str">
        <f>IF(INDEX('CoC Ranking Data'!$A$1:$CB$106,ROW($E20),59)&lt;&gt;"",INDEX('CoC Ranking Data'!$A$1:$CB$106,ROW($E20),59),"")</f>
        <v/>
      </c>
      <c r="E20" s="303">
        <f>IF(INDEX('CoC Ranking Data'!$A$1:$CB$106,ROW($E20),18)&lt;&gt;"",INDEX('CoC Ranking Data'!$A$1:$CB$106,ROW($E20),18),"")</f>
        <v>0.09</v>
      </c>
      <c r="F20" s="8" t="str">
        <f t="shared" si="0"/>
        <v/>
      </c>
    </row>
    <row r="21" spans="1:6" s="9"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289" t="str">
        <f>IF(INDEX('CoC Ranking Data'!$A$1:$CB$106,ROW($E21),59)&lt;&gt;"",INDEX('CoC Ranking Data'!$A$1:$CB$106,ROW($E21),59),"")</f>
        <v/>
      </c>
      <c r="E21" s="303">
        <f>IF(INDEX('CoC Ranking Data'!$A$1:$CB$106,ROW($E21),18)&lt;&gt;"",INDEX('CoC Ranking Data'!$A$1:$CB$106,ROW($E21),18),"")</f>
        <v>0.06</v>
      </c>
      <c r="F21" s="8" t="str">
        <f t="shared" si="0"/>
        <v/>
      </c>
    </row>
    <row r="22" spans="1:6"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289" t="str">
        <f>IF(INDEX('CoC Ranking Data'!$A$1:$CB$106,ROW($E22),59)&lt;&gt;"",INDEX('CoC Ranking Data'!$A$1:$CB$106,ROW($E22),59),"")</f>
        <v/>
      </c>
      <c r="E22" s="303">
        <f>IF(INDEX('CoC Ranking Data'!$A$1:$CB$106,ROW($E22),18)&lt;&gt;"",INDEX('CoC Ranking Data'!$A$1:$CB$106,ROW($E22),18),"")</f>
        <v>0.25</v>
      </c>
      <c r="F22" s="8" t="str">
        <f t="shared" si="0"/>
        <v/>
      </c>
    </row>
    <row r="23" spans="1:6"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289" t="str">
        <f>IF(INDEX('CoC Ranking Data'!$A$1:$CB$106,ROW($E23),59)&lt;&gt;"",INDEX('CoC Ranking Data'!$A$1:$CB$106,ROW($E23),59),"")</f>
        <v/>
      </c>
      <c r="E23" s="303">
        <f>IF(INDEX('CoC Ranking Data'!$A$1:$CB$106,ROW($E23),18)&lt;&gt;"",INDEX('CoC Ranking Data'!$A$1:$CB$106,ROW($E23),18),"")</f>
        <v>0.2</v>
      </c>
      <c r="F23" s="8">
        <f t="shared" si="0"/>
        <v>0</v>
      </c>
    </row>
    <row r="24" spans="1:6"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289" t="str">
        <f>IF(INDEX('CoC Ranking Data'!$A$1:$CB$106,ROW($E24),59)&lt;&gt;"",INDEX('CoC Ranking Data'!$A$1:$CB$106,ROW($E24),59),"")</f>
        <v/>
      </c>
      <c r="E24" s="303">
        <f>IF(INDEX('CoC Ranking Data'!$A$1:$CB$106,ROW($E24),18)&lt;&gt;"",INDEX('CoC Ranking Data'!$A$1:$CB$106,ROW($E24),18),"")</f>
        <v>0</v>
      </c>
      <c r="F24" s="8" t="str">
        <f t="shared" si="0"/>
        <v/>
      </c>
    </row>
    <row r="25" spans="1:6"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289" t="str">
        <f>IF(INDEX('CoC Ranking Data'!$A$1:$CB$106,ROW($E25),59)&lt;&gt;"",INDEX('CoC Ranking Data'!$A$1:$CB$106,ROW($E25),59),"")</f>
        <v/>
      </c>
      <c r="E25" s="303">
        <f>IF(INDEX('CoC Ranking Data'!$A$1:$CB$106,ROW($E25),18)&lt;&gt;"",INDEX('CoC Ranking Data'!$A$1:$CB$106,ROW($E25),18),"")</f>
        <v>0</v>
      </c>
      <c r="F25" s="8" t="str">
        <f t="shared" si="0"/>
        <v/>
      </c>
    </row>
    <row r="26" spans="1:6"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289" t="str">
        <f>IF(INDEX('CoC Ranking Data'!$A$1:$CB$106,ROW($E26),59)&lt;&gt;"",INDEX('CoC Ranking Data'!$A$1:$CB$106,ROW($E26),59),"")</f>
        <v/>
      </c>
      <c r="E26" s="303">
        <f>IF(INDEX('CoC Ranking Data'!$A$1:$CB$106,ROW($E26),18)&lt;&gt;"",INDEX('CoC Ranking Data'!$A$1:$CB$106,ROW($E26),18),"")</f>
        <v>0.5</v>
      </c>
      <c r="F26" s="8">
        <f t="shared" si="0"/>
        <v>5</v>
      </c>
    </row>
    <row r="27" spans="1:6"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289" t="str">
        <f>IF(INDEX('CoC Ranking Data'!$A$1:$CB$106,ROW($E27),59)&lt;&gt;"",INDEX('CoC Ranking Data'!$A$1:$CB$106,ROW($E27),59),"")</f>
        <v/>
      </c>
      <c r="E27" s="303">
        <f>IF(INDEX('CoC Ranking Data'!$A$1:$CB$106,ROW($E27),18)&lt;&gt;"",INDEX('CoC Ranking Data'!$A$1:$CB$106,ROW($E27),18),"")</f>
        <v>0.06</v>
      </c>
      <c r="F27" s="8">
        <f t="shared" si="0"/>
        <v>0</v>
      </c>
    </row>
    <row r="28" spans="1:6"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289" t="str">
        <f>IF(INDEX('CoC Ranking Data'!$A$1:$CB$106,ROW($E28),59)&lt;&gt;"",INDEX('CoC Ranking Data'!$A$1:$CB$106,ROW($E28),59),"")</f>
        <v/>
      </c>
      <c r="E28" s="303">
        <f>IF(INDEX('CoC Ranking Data'!$A$1:$CB$106,ROW($E28),18)&lt;&gt;"",INDEX('CoC Ranking Data'!$A$1:$CB$106,ROW($E28),18),"")</f>
        <v>0.1</v>
      </c>
      <c r="F28" s="8" t="str">
        <f t="shared" si="0"/>
        <v/>
      </c>
    </row>
    <row r="29" spans="1:6"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289" t="str">
        <f>IF(INDEX('CoC Ranking Data'!$A$1:$CB$106,ROW($E29),59)&lt;&gt;"",INDEX('CoC Ranking Data'!$A$1:$CB$106,ROW($E29),59),"")</f>
        <v/>
      </c>
      <c r="E29" s="303">
        <f>IF(INDEX('CoC Ranking Data'!$A$1:$CB$106,ROW($E29),18)&lt;&gt;"",INDEX('CoC Ranking Data'!$A$1:$CB$106,ROW($E29),18),"")</f>
        <v>0.23</v>
      </c>
      <c r="F29" s="8" t="str">
        <f t="shared" si="0"/>
        <v/>
      </c>
    </row>
    <row r="30" spans="1:6"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289" t="str">
        <f>IF(INDEX('CoC Ranking Data'!$A$1:$CB$106,ROW($E30),59)&lt;&gt;"",INDEX('CoC Ranking Data'!$A$1:$CB$106,ROW($E30),59),"")</f>
        <v/>
      </c>
      <c r="E30" s="303">
        <f>IF(INDEX('CoC Ranking Data'!$A$1:$CB$106,ROW($E30),18)&lt;&gt;"",INDEX('CoC Ranking Data'!$A$1:$CB$106,ROW($E30),18),"")</f>
        <v>0.05</v>
      </c>
      <c r="F30" s="8" t="str">
        <f t="shared" si="0"/>
        <v/>
      </c>
    </row>
    <row r="31" spans="1:6"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289" t="str">
        <f>IF(INDEX('CoC Ranking Data'!$A$1:$CB$106,ROW($E31),59)&lt;&gt;"",INDEX('CoC Ranking Data'!$A$1:$CB$106,ROW($E31),59),"")</f>
        <v/>
      </c>
      <c r="E31" s="303">
        <f>IF(INDEX('CoC Ranking Data'!$A$1:$CB$106,ROW($E31),18)&lt;&gt;"",INDEX('CoC Ranking Data'!$A$1:$CB$106,ROW($E31),18),"")</f>
        <v>0.8</v>
      </c>
      <c r="F31" s="8" t="str">
        <f t="shared" si="0"/>
        <v/>
      </c>
    </row>
    <row r="32" spans="1:6"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289" t="str">
        <f>IF(INDEX('CoC Ranking Data'!$A$1:$CB$106,ROW($E32),59)&lt;&gt;"",INDEX('CoC Ranking Data'!$A$1:$CB$106,ROW($E32),59),"")</f>
        <v/>
      </c>
      <c r="E32" s="303">
        <f>IF(INDEX('CoC Ranking Data'!$A$1:$CB$106,ROW($E32),18)&lt;&gt;"",INDEX('CoC Ranking Data'!$A$1:$CB$106,ROW($E32),18),"")</f>
        <v>1</v>
      </c>
      <c r="F32" s="8" t="str">
        <f t="shared" si="0"/>
        <v/>
      </c>
    </row>
    <row r="33" spans="1:6"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289" t="str">
        <f>IF(INDEX('CoC Ranking Data'!$A$1:$CB$106,ROW($E33),59)&lt;&gt;"",INDEX('CoC Ranking Data'!$A$1:$CB$106,ROW($E33),59),"")</f>
        <v/>
      </c>
      <c r="E33" s="303">
        <f>IF(INDEX('CoC Ranking Data'!$A$1:$CB$106,ROW($E33),18)&lt;&gt;"",INDEX('CoC Ranking Data'!$A$1:$CB$106,ROW($E33),18),"")</f>
        <v>0.3</v>
      </c>
      <c r="F33" s="8">
        <f t="shared" si="0"/>
        <v>5</v>
      </c>
    </row>
    <row r="34" spans="1:6"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289" t="str">
        <f>IF(INDEX('CoC Ranking Data'!$A$1:$CB$106,ROW($E34),59)&lt;&gt;"",INDEX('CoC Ranking Data'!$A$1:$CB$106,ROW($E34),59),"")</f>
        <v/>
      </c>
      <c r="E34" s="303">
        <f>IF(INDEX('CoC Ranking Data'!$A$1:$CB$106,ROW($E34),18)&lt;&gt;"",INDEX('CoC Ranking Data'!$A$1:$CB$106,ROW($E34),18),"")</f>
        <v>0.17</v>
      </c>
      <c r="F34" s="8" t="str">
        <f t="shared" si="0"/>
        <v/>
      </c>
    </row>
    <row r="35" spans="1:6"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289" t="str">
        <f>IF(INDEX('CoC Ranking Data'!$A$1:$CB$106,ROW($E35),59)&lt;&gt;"",INDEX('CoC Ranking Data'!$A$1:$CB$106,ROW($E35),59),"")</f>
        <v/>
      </c>
      <c r="E35" s="303">
        <f>IF(INDEX('CoC Ranking Data'!$A$1:$CB$106,ROW($E35),18)&lt;&gt;"",INDEX('CoC Ranking Data'!$A$1:$CB$106,ROW($E35),18),"")</f>
        <v>0.23</v>
      </c>
      <c r="F35" s="8" t="str">
        <f t="shared" si="0"/>
        <v/>
      </c>
    </row>
    <row r="36" spans="1:6"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289" t="str">
        <f>IF(INDEX('CoC Ranking Data'!$A$1:$CB$106,ROW($E36),59)&lt;&gt;"",INDEX('CoC Ranking Data'!$A$1:$CB$106,ROW($E36),59),"")</f>
        <v/>
      </c>
      <c r="E36" s="303">
        <f>IF(INDEX('CoC Ranking Data'!$A$1:$CB$106,ROW($E36),18)&lt;&gt;"",INDEX('CoC Ranking Data'!$A$1:$CB$106,ROW($E36),18),"")</f>
        <v>0</v>
      </c>
      <c r="F36" s="8" t="str">
        <f t="shared" si="0"/>
        <v/>
      </c>
    </row>
    <row r="37" spans="1:6"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289" t="str">
        <f>IF(INDEX('CoC Ranking Data'!$A$1:$CB$106,ROW($E37),59)&lt;&gt;"",INDEX('CoC Ranking Data'!$A$1:$CB$106,ROW($E37),59),"")</f>
        <v/>
      </c>
      <c r="E37" s="303">
        <f>IF(INDEX('CoC Ranking Data'!$A$1:$CB$106,ROW($E37),18)&lt;&gt;"",INDEX('CoC Ranking Data'!$A$1:$CB$106,ROW($E37),18),"")</f>
        <v>0</v>
      </c>
      <c r="F37" s="8" t="str">
        <f t="shared" si="0"/>
        <v/>
      </c>
    </row>
    <row r="38" spans="1:6"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289" t="str">
        <f>IF(INDEX('CoC Ranking Data'!$A$1:$CB$106,ROW($E38),59)&lt;&gt;"",INDEX('CoC Ranking Data'!$A$1:$CB$106,ROW($E38),59),"")</f>
        <v/>
      </c>
      <c r="E38" s="303">
        <f>IF(INDEX('CoC Ranking Data'!$A$1:$CB$106,ROW($E38),18)&lt;&gt;"",INDEX('CoC Ranking Data'!$A$1:$CB$106,ROW($E38),18),"")</f>
        <v>0.28999999999999998</v>
      </c>
      <c r="F38" s="8" t="str">
        <f t="shared" si="0"/>
        <v/>
      </c>
    </row>
    <row r="39" spans="1:6"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289" t="str">
        <f>IF(INDEX('CoC Ranking Data'!$A$1:$CB$106,ROW($E39),59)&lt;&gt;"",INDEX('CoC Ranking Data'!$A$1:$CB$106,ROW($E39),59),"")</f>
        <v/>
      </c>
      <c r="E39" s="303">
        <f>IF(INDEX('CoC Ranking Data'!$A$1:$CB$106,ROW($E39),18)&lt;&gt;"",INDEX('CoC Ranking Data'!$A$1:$CB$106,ROW($E39),18),"")</f>
        <v>0.11</v>
      </c>
      <c r="F39" s="8" t="str">
        <f t="shared" si="0"/>
        <v/>
      </c>
    </row>
    <row r="40" spans="1:6"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289" t="str">
        <f>IF(INDEX('CoC Ranking Data'!$A$1:$CB$106,ROW($E40),59)&lt;&gt;"",INDEX('CoC Ranking Data'!$A$1:$CB$106,ROW($E40),59),"")</f>
        <v/>
      </c>
      <c r="E40" s="303">
        <f>IF(INDEX('CoC Ranking Data'!$A$1:$CB$106,ROW($E40),18)&lt;&gt;"",INDEX('CoC Ranking Data'!$A$1:$CB$106,ROW($E40),18),"")</f>
        <v>0.12</v>
      </c>
      <c r="F40" s="8" t="str">
        <f t="shared" si="0"/>
        <v/>
      </c>
    </row>
    <row r="41" spans="1:6"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289" t="str">
        <f>IF(INDEX('CoC Ranking Data'!$A$1:$CB$106,ROW($E41),59)&lt;&gt;"",INDEX('CoC Ranking Data'!$A$1:$CB$106,ROW($E41),59),"")</f>
        <v/>
      </c>
      <c r="E41" s="303">
        <f>IF(INDEX('CoC Ranking Data'!$A$1:$CB$106,ROW($E41),18)&lt;&gt;"",INDEX('CoC Ranking Data'!$A$1:$CB$106,ROW($E41),18),"")</f>
        <v>0.13</v>
      </c>
      <c r="F41" s="8" t="str">
        <f t="shared" si="0"/>
        <v/>
      </c>
    </row>
    <row r="42" spans="1:6"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289" t="str">
        <f>IF(INDEX('CoC Ranking Data'!$A$1:$CB$106,ROW($E42),59)&lt;&gt;"",INDEX('CoC Ranking Data'!$A$1:$CB$106,ROW($E42),59),"")</f>
        <v/>
      </c>
      <c r="E42" s="303">
        <f>IF(INDEX('CoC Ranking Data'!$A$1:$CB$106,ROW($E42),18)&lt;&gt;"",INDEX('CoC Ranking Data'!$A$1:$CB$106,ROW($E42),18),"")</f>
        <v>0.15</v>
      </c>
      <c r="F42" s="8" t="str">
        <f t="shared" si="0"/>
        <v/>
      </c>
    </row>
    <row r="43" spans="1:6"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289" t="str">
        <f>IF(INDEX('CoC Ranking Data'!$A$1:$CB$106,ROW($E43),59)&lt;&gt;"",INDEX('CoC Ranking Data'!$A$1:$CB$106,ROW($E43),59),"")</f>
        <v/>
      </c>
      <c r="E43" s="303">
        <f>IF(INDEX('CoC Ranking Data'!$A$1:$CB$106,ROW($E43),18)&lt;&gt;"",INDEX('CoC Ranking Data'!$A$1:$CB$106,ROW($E43),18),"")</f>
        <v>0.28999999999999998</v>
      </c>
      <c r="F43" s="8">
        <f t="shared" si="0"/>
        <v>3</v>
      </c>
    </row>
    <row r="44" spans="1:6"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289" t="str">
        <f>IF(INDEX('CoC Ranking Data'!$A$1:$CB$106,ROW($E44),59)&lt;&gt;"",INDEX('CoC Ranking Data'!$A$1:$CB$106,ROW($E44),59),"")</f>
        <v/>
      </c>
      <c r="E44" s="303">
        <f>IF(INDEX('CoC Ranking Data'!$A$1:$CB$106,ROW($E44),18)&lt;&gt;"",INDEX('CoC Ranking Data'!$A$1:$CB$106,ROW($E44),18),"")</f>
        <v>0.27272727272727271</v>
      </c>
      <c r="F44" s="8" t="str">
        <f t="shared" si="0"/>
        <v/>
      </c>
    </row>
    <row r="45" spans="1:6"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289" t="str">
        <f>IF(INDEX('CoC Ranking Data'!$A$1:$CB$106,ROW($E45),59)&lt;&gt;"",INDEX('CoC Ranking Data'!$A$1:$CB$106,ROW($E45),59),"")</f>
        <v/>
      </c>
      <c r="E45" s="303">
        <f>IF(INDEX('CoC Ranking Data'!$A$1:$CB$106,ROW($E45),18)&lt;&gt;"",INDEX('CoC Ranking Data'!$A$1:$CB$106,ROW($E45),18),"")</f>
        <v>0</v>
      </c>
      <c r="F45" s="8">
        <f t="shared" si="0"/>
        <v>0</v>
      </c>
    </row>
    <row r="46" spans="1:6"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289" t="str">
        <f>IF(INDEX('CoC Ranking Data'!$A$1:$CB$106,ROW($E46),59)&lt;&gt;"",INDEX('CoC Ranking Data'!$A$1:$CB$106,ROW($E46),59),"")</f>
        <v/>
      </c>
      <c r="E46" s="303">
        <f>IF(INDEX('CoC Ranking Data'!$A$1:$CB$106,ROW($E46),18)&lt;&gt;"",INDEX('CoC Ranking Data'!$A$1:$CB$106,ROW($E46),18),"")</f>
        <v>0.08</v>
      </c>
      <c r="F46" s="8" t="str">
        <f t="shared" si="0"/>
        <v/>
      </c>
    </row>
    <row r="47" spans="1:6"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289" t="str">
        <f>IF(INDEX('CoC Ranking Data'!$A$1:$CB$106,ROW($E47),59)&lt;&gt;"",INDEX('CoC Ranking Data'!$A$1:$CB$106,ROW($E47),59),"")</f>
        <v/>
      </c>
      <c r="E47" s="303">
        <f>IF(INDEX('CoC Ranking Data'!$A$1:$CB$106,ROW($E47),18)&lt;&gt;"",INDEX('CoC Ranking Data'!$A$1:$CB$106,ROW($E47),18),"")</f>
        <v>0</v>
      </c>
      <c r="F47" s="8" t="str">
        <f t="shared" si="0"/>
        <v/>
      </c>
    </row>
    <row r="48" spans="1:6"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289" t="str">
        <f>IF(INDEX('CoC Ranking Data'!$A$1:$CB$106,ROW($E48),59)&lt;&gt;"",INDEX('CoC Ranking Data'!$A$1:$CB$106,ROW($E48),59),"")</f>
        <v/>
      </c>
      <c r="E48" s="303">
        <f>IF(INDEX('CoC Ranking Data'!$A$1:$CB$106,ROW($E48),18)&lt;&gt;"",INDEX('CoC Ranking Data'!$A$1:$CB$106,ROW($E48),18),"")</f>
        <v>0</v>
      </c>
      <c r="F48" s="8" t="str">
        <f t="shared" si="0"/>
        <v/>
      </c>
    </row>
    <row r="49" spans="1:6"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289" t="str">
        <f>IF(INDEX('CoC Ranking Data'!$A$1:$CB$106,ROW($E49),59)&lt;&gt;"",INDEX('CoC Ranking Data'!$A$1:$CB$106,ROW($E49),59),"")</f>
        <v/>
      </c>
      <c r="E49" s="303">
        <f>IF(INDEX('CoC Ranking Data'!$A$1:$CB$106,ROW($E49),18)&lt;&gt;"",INDEX('CoC Ranking Data'!$A$1:$CB$106,ROW($E49),18),"")</f>
        <v>0</v>
      </c>
      <c r="F49" s="8" t="str">
        <f t="shared" si="0"/>
        <v/>
      </c>
    </row>
    <row r="50" spans="1:6"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289" t="str">
        <f>IF(INDEX('CoC Ranking Data'!$A$1:$CB$106,ROW($E50),59)&lt;&gt;"",INDEX('CoC Ranking Data'!$A$1:$CB$106,ROW($E50),59),"")</f>
        <v/>
      </c>
      <c r="E50" s="303">
        <f>IF(INDEX('CoC Ranking Data'!$A$1:$CB$106,ROW($E50),18)&lt;&gt;"",INDEX('CoC Ranking Data'!$A$1:$CB$106,ROW($E50),18),"")</f>
        <v>0.2</v>
      </c>
      <c r="F50" s="8" t="str">
        <f t="shared" si="0"/>
        <v/>
      </c>
    </row>
    <row r="51" spans="1:6"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289" t="str">
        <f>IF(INDEX('CoC Ranking Data'!$A$1:$CB$106,ROW($E51),59)&lt;&gt;"",INDEX('CoC Ranking Data'!$A$1:$CB$106,ROW($E51),59),"")</f>
        <v/>
      </c>
      <c r="E51" s="303">
        <f>IF(INDEX('CoC Ranking Data'!$A$1:$CB$106,ROW($E51),18)&lt;&gt;"",INDEX('CoC Ranking Data'!$A$1:$CB$106,ROW($E51),18),"")</f>
        <v>0.17</v>
      </c>
      <c r="F51" s="8" t="str">
        <f t="shared" si="0"/>
        <v/>
      </c>
    </row>
    <row r="52" spans="1:6"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289" t="str">
        <f>IF(INDEX('CoC Ranking Data'!$A$1:$CB$106,ROW($E52),59)&lt;&gt;"",INDEX('CoC Ranking Data'!$A$1:$CB$106,ROW($E52),59),"")</f>
        <v/>
      </c>
      <c r="E52" s="303">
        <f>IF(INDEX('CoC Ranking Data'!$A$1:$CB$106,ROW($E52),18)&lt;&gt;"",INDEX('CoC Ranking Data'!$A$1:$CB$106,ROW($E52),18),"")</f>
        <v>0.14285714285714285</v>
      </c>
      <c r="F52" s="8" t="str">
        <f t="shared" si="0"/>
        <v/>
      </c>
    </row>
    <row r="53" spans="1:6"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289" t="str">
        <f>IF(INDEX('CoC Ranking Data'!$A$1:$CB$106,ROW($E53),59)&lt;&gt;"",INDEX('CoC Ranking Data'!$A$1:$CB$106,ROW($E53),59),"")</f>
        <v/>
      </c>
      <c r="E53" s="303">
        <f>IF(INDEX('CoC Ranking Data'!$A$1:$CB$106,ROW($E53),18)&lt;&gt;"",INDEX('CoC Ranking Data'!$A$1:$CB$106,ROW($E53),18),"")</f>
        <v>0.67</v>
      </c>
      <c r="F53" s="8">
        <f t="shared" si="0"/>
        <v>5</v>
      </c>
    </row>
    <row r="54" spans="1:6"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289" t="str">
        <f>IF(INDEX('CoC Ranking Data'!$A$1:$CB$106,ROW($E54),59)&lt;&gt;"",INDEX('CoC Ranking Data'!$A$1:$CB$106,ROW($E54),59),"")</f>
        <v/>
      </c>
      <c r="E54" s="303" t="str">
        <f>IF(INDEX('CoC Ranking Data'!$A$1:$CB$106,ROW($E54),18)&lt;&gt;"",INDEX('CoC Ranking Data'!$A$1:$CB$106,ROW($E54),18),"")</f>
        <v/>
      </c>
      <c r="F54" s="8" t="str">
        <f t="shared" si="0"/>
        <v/>
      </c>
    </row>
    <row r="55" spans="1:6"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289" t="str">
        <f>IF(INDEX('CoC Ranking Data'!$A$1:$CB$106,ROW($E55),59)&lt;&gt;"",INDEX('CoC Ranking Data'!$A$1:$CB$106,ROW($E55),59),"")</f>
        <v/>
      </c>
      <c r="E55" s="303" t="str">
        <f>IF(INDEX('CoC Ranking Data'!$A$1:$CB$106,ROW($E55),18)&lt;&gt;"",INDEX('CoC Ranking Data'!$A$1:$CB$106,ROW($E55),18),"")</f>
        <v/>
      </c>
      <c r="F55" s="8" t="str">
        <f t="shared" si="0"/>
        <v/>
      </c>
    </row>
    <row r="56" spans="1:6"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289" t="str">
        <f>IF(INDEX('CoC Ranking Data'!$A$1:$CB$106,ROW($E56),59)&lt;&gt;"",INDEX('CoC Ranking Data'!$A$1:$CB$106,ROW($E56),59),"")</f>
        <v/>
      </c>
      <c r="E56" s="303" t="str">
        <f>IF(INDEX('CoC Ranking Data'!$A$1:$CB$106,ROW($E56),18)&lt;&gt;"",INDEX('CoC Ranking Data'!$A$1:$CB$106,ROW($E56),18),"")</f>
        <v/>
      </c>
      <c r="F56" s="8" t="str">
        <f t="shared" si="0"/>
        <v/>
      </c>
    </row>
    <row r="57" spans="1:6"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289" t="str">
        <f>IF(INDEX('CoC Ranking Data'!$A$1:$CB$106,ROW($E57),59)&lt;&gt;"",INDEX('CoC Ranking Data'!$A$1:$CB$106,ROW($E57),59),"")</f>
        <v/>
      </c>
      <c r="E57" s="303" t="str">
        <f>IF(INDEX('CoC Ranking Data'!$A$1:$CB$106,ROW($E57),18)&lt;&gt;"",INDEX('CoC Ranking Data'!$A$1:$CB$106,ROW($E57),18),"")</f>
        <v/>
      </c>
      <c r="F57" s="8" t="str">
        <f t="shared" si="0"/>
        <v/>
      </c>
    </row>
    <row r="58" spans="1:6"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289" t="str">
        <f>IF(INDEX('CoC Ranking Data'!$A$1:$CB$106,ROW($E58),59)&lt;&gt;"",INDEX('CoC Ranking Data'!$A$1:$CB$106,ROW($E58),59),"")</f>
        <v/>
      </c>
      <c r="E58" s="303" t="str">
        <f>IF(INDEX('CoC Ranking Data'!$A$1:$CB$106,ROW($E58),18)&lt;&gt;"",INDEX('CoC Ranking Data'!$A$1:$CB$106,ROW($E58),18),"")</f>
        <v/>
      </c>
      <c r="F58" s="8" t="str">
        <f t="shared" si="0"/>
        <v/>
      </c>
    </row>
    <row r="59" spans="1:6"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289" t="str">
        <f>IF(INDEX('CoC Ranking Data'!$A$1:$CB$106,ROW($E59),59)&lt;&gt;"",INDEX('CoC Ranking Data'!$A$1:$CB$106,ROW($E59),59),"")</f>
        <v/>
      </c>
      <c r="E59" s="303" t="str">
        <f>IF(INDEX('CoC Ranking Data'!$A$1:$CB$106,ROW($E59),18)&lt;&gt;"",INDEX('CoC Ranking Data'!$A$1:$CB$106,ROW($E59),18),"")</f>
        <v/>
      </c>
      <c r="F59" s="8" t="str">
        <f t="shared" si="0"/>
        <v/>
      </c>
    </row>
    <row r="60" spans="1:6"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289" t="str">
        <f>IF(INDEX('CoC Ranking Data'!$A$1:$CB$106,ROW($E60),59)&lt;&gt;"",INDEX('CoC Ranking Data'!$A$1:$CB$106,ROW($E60),59),"")</f>
        <v/>
      </c>
      <c r="E60" s="303" t="str">
        <f>IF(INDEX('CoC Ranking Data'!$A$1:$CB$106,ROW($E60),18)&lt;&gt;"",INDEX('CoC Ranking Data'!$A$1:$CB$106,ROW($E60),18),"")</f>
        <v/>
      </c>
      <c r="F60" s="8" t="str">
        <f t="shared" si="0"/>
        <v/>
      </c>
    </row>
    <row r="61" spans="1:6"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289" t="str">
        <f>IF(INDEX('CoC Ranking Data'!$A$1:$CB$106,ROW($E61),59)&lt;&gt;"",INDEX('CoC Ranking Data'!$A$1:$CB$106,ROW($E61),59),"")</f>
        <v/>
      </c>
      <c r="E61" s="303" t="str">
        <f>IF(INDEX('CoC Ranking Data'!$A$1:$CB$106,ROW($E61),18)&lt;&gt;"",INDEX('CoC Ranking Data'!$A$1:$CB$106,ROW($E61),18),"")</f>
        <v/>
      </c>
      <c r="F61" s="8" t="str">
        <f t="shared" si="0"/>
        <v/>
      </c>
    </row>
    <row r="62" spans="1:6"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289" t="str">
        <f>IF(INDEX('CoC Ranking Data'!$A$1:$CB$106,ROW($E62),59)&lt;&gt;"",INDEX('CoC Ranking Data'!$A$1:$CB$106,ROW($E62),59),"")</f>
        <v/>
      </c>
      <c r="E62" s="303" t="str">
        <f>IF(INDEX('CoC Ranking Data'!$A$1:$CB$106,ROW($E62),18)&lt;&gt;"",INDEX('CoC Ranking Data'!$A$1:$CB$106,ROW($E62),18),"")</f>
        <v/>
      </c>
      <c r="F62" s="8" t="str">
        <f t="shared" si="0"/>
        <v/>
      </c>
    </row>
    <row r="63" spans="1:6"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289" t="str">
        <f>IF(INDEX('CoC Ranking Data'!$A$1:$CB$106,ROW($E63),59)&lt;&gt;"",INDEX('CoC Ranking Data'!$A$1:$CB$106,ROW($E63),59),"")</f>
        <v/>
      </c>
      <c r="E63" s="303" t="str">
        <f>IF(INDEX('CoC Ranking Data'!$A$1:$CB$106,ROW($E63),18)&lt;&gt;"",INDEX('CoC Ranking Data'!$A$1:$CB$106,ROW($E63),18),"")</f>
        <v/>
      </c>
      <c r="F63" s="8" t="str">
        <f t="shared" si="0"/>
        <v/>
      </c>
    </row>
    <row r="64" spans="1:6"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289" t="str">
        <f>IF(INDEX('CoC Ranking Data'!$A$1:$CB$106,ROW($E64),59)&lt;&gt;"",INDEX('CoC Ranking Data'!$A$1:$CB$106,ROW($E64),59),"")</f>
        <v/>
      </c>
      <c r="E64" s="303" t="str">
        <f>IF(INDEX('CoC Ranking Data'!$A$1:$CB$106,ROW($E64),18)&lt;&gt;"",INDEX('CoC Ranking Data'!$A$1:$CB$106,ROW($E64),18),"")</f>
        <v/>
      </c>
      <c r="F64" s="8" t="str">
        <f t="shared" si="0"/>
        <v/>
      </c>
    </row>
    <row r="65" spans="1:6"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289" t="str">
        <f>IF(INDEX('CoC Ranking Data'!$A$1:$CB$106,ROW($E65),59)&lt;&gt;"",INDEX('CoC Ranking Data'!$A$1:$CB$106,ROW($E65),59),"")</f>
        <v/>
      </c>
      <c r="E65" s="303" t="str">
        <f>IF(INDEX('CoC Ranking Data'!$A$1:$CB$106,ROW($E65),18)&lt;&gt;"",INDEX('CoC Ranking Data'!$A$1:$CB$106,ROW($E65),18),"")</f>
        <v/>
      </c>
      <c r="F65" s="8" t="str">
        <f t="shared" si="0"/>
        <v/>
      </c>
    </row>
    <row r="66" spans="1:6"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289" t="str">
        <f>IF(INDEX('CoC Ranking Data'!$A$1:$CB$106,ROW($E66),59)&lt;&gt;"",INDEX('CoC Ranking Data'!$A$1:$CB$106,ROW($E66),59),"")</f>
        <v/>
      </c>
      <c r="E66" s="303" t="str">
        <f>IF(INDEX('CoC Ranking Data'!$A$1:$CB$106,ROW($E66),18)&lt;&gt;"",INDEX('CoC Ranking Data'!$A$1:$CB$106,ROW($E66),18),"")</f>
        <v/>
      </c>
      <c r="F66" s="8" t="str">
        <f t="shared" si="0"/>
        <v/>
      </c>
    </row>
    <row r="67" spans="1:6"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289" t="str">
        <f>IF(INDEX('CoC Ranking Data'!$A$1:$CB$106,ROW($E67),59)&lt;&gt;"",INDEX('CoC Ranking Data'!$A$1:$CB$106,ROW($E67),59),"")</f>
        <v/>
      </c>
      <c r="E67" s="303" t="str">
        <f>IF(INDEX('CoC Ranking Data'!$A$1:$CB$106,ROW($E67),18)&lt;&gt;"",INDEX('CoC Ranking Data'!$A$1:$CB$106,ROW($E67),18),"")</f>
        <v/>
      </c>
      <c r="F67" s="8" t="str">
        <f t="shared" si="0"/>
        <v/>
      </c>
    </row>
    <row r="68" spans="1:6"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289" t="str">
        <f>IF(INDEX('CoC Ranking Data'!$A$1:$CB$106,ROW($E68),59)&lt;&gt;"",INDEX('CoC Ranking Data'!$A$1:$CB$106,ROW($E68),59),"")</f>
        <v/>
      </c>
      <c r="E68" s="303" t="str">
        <f>IF(INDEX('CoC Ranking Data'!$A$1:$CB$106,ROW($E68),18)&lt;&gt;"",INDEX('CoC Ranking Data'!$A$1:$CB$106,ROW($E68),18),"")</f>
        <v/>
      </c>
      <c r="F68" s="8" t="str">
        <f t="shared" si="0"/>
        <v/>
      </c>
    </row>
    <row r="69" spans="1:6"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289" t="str">
        <f>IF(INDEX('CoC Ranking Data'!$A$1:$CB$106,ROW($E69),59)&lt;&gt;"",INDEX('CoC Ranking Data'!$A$1:$CB$106,ROW($E69),59),"")</f>
        <v/>
      </c>
      <c r="E69" s="303" t="str">
        <f>IF(INDEX('CoC Ranking Data'!$A$1:$CB$106,ROW($E69),18)&lt;&gt;"",INDEX('CoC Ranking Data'!$A$1:$CB$106,ROW($E69),18),"")</f>
        <v/>
      </c>
      <c r="F69" s="8" t="str">
        <f t="shared" si="0"/>
        <v/>
      </c>
    </row>
    <row r="70" spans="1:6"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289" t="str">
        <f>IF(INDEX('CoC Ranking Data'!$A$1:$CB$106,ROW($E70),59)&lt;&gt;"",INDEX('CoC Ranking Data'!$A$1:$CB$106,ROW($E70),59),"")</f>
        <v/>
      </c>
      <c r="E70" s="303" t="str">
        <f>IF(INDEX('CoC Ranking Data'!$A$1:$CB$106,ROW($E70),18)&lt;&gt;"",INDEX('CoC Ranking Data'!$A$1:$CB$106,ROW($E70),18),"")</f>
        <v/>
      </c>
      <c r="F70" s="8" t="str">
        <f t="shared" si="0"/>
        <v/>
      </c>
    </row>
    <row r="71" spans="1:6"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289" t="str">
        <f>IF(INDEX('CoC Ranking Data'!$A$1:$CB$106,ROW($E71),59)&lt;&gt;"",INDEX('CoC Ranking Data'!$A$1:$CB$106,ROW($E71),59),"")</f>
        <v/>
      </c>
      <c r="E71" s="303" t="str">
        <f>IF(INDEX('CoC Ranking Data'!$A$1:$CB$106,ROW($E71),18)&lt;&gt;"",INDEX('CoC Ranking Data'!$A$1:$CB$106,ROW($E71),18),"")</f>
        <v/>
      </c>
      <c r="F71" s="8" t="str">
        <f t="shared" si="0"/>
        <v/>
      </c>
    </row>
    <row r="72" spans="1:6"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289" t="str">
        <f>IF(INDEX('CoC Ranking Data'!$A$1:$CB$106,ROW($E72),59)&lt;&gt;"",INDEX('CoC Ranking Data'!$A$1:$CB$106,ROW($E72),59),"")</f>
        <v/>
      </c>
      <c r="E72" s="303" t="str">
        <f>IF(INDEX('CoC Ranking Data'!$A$1:$CB$106,ROW($E72),18)&lt;&gt;"",INDEX('CoC Ranking Data'!$A$1:$CB$106,ROW($E72),18),"")</f>
        <v/>
      </c>
      <c r="F72" s="8" t="str">
        <f t="shared" si="0"/>
        <v/>
      </c>
    </row>
    <row r="73" spans="1:6"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289" t="str">
        <f>IF(INDEX('CoC Ranking Data'!$A$1:$CB$106,ROW($E73),59)&lt;&gt;"",INDEX('CoC Ranking Data'!$A$1:$CB$106,ROW($E73),59),"")</f>
        <v/>
      </c>
      <c r="E73" s="303" t="str">
        <f>IF(INDEX('CoC Ranking Data'!$A$1:$CB$106,ROW($E73),18)&lt;&gt;"",INDEX('CoC Ranking Data'!$A$1:$CB$106,ROW($E73),18),"")</f>
        <v/>
      </c>
      <c r="F73" s="8" t="str">
        <f t="shared" si="0"/>
        <v/>
      </c>
    </row>
    <row r="74" spans="1:6"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289" t="str">
        <f>IF(INDEX('CoC Ranking Data'!$A$1:$CB$106,ROW($E74),59)&lt;&gt;"",INDEX('CoC Ranking Data'!$A$1:$CB$106,ROW($E74),59),"")</f>
        <v/>
      </c>
      <c r="E74" s="303" t="str">
        <f>IF(INDEX('CoC Ranking Data'!$A$1:$CB$106,ROW($E74),18)&lt;&gt;"",INDEX('CoC Ranking Data'!$A$1:$CB$106,ROW($E74),18),"")</f>
        <v/>
      </c>
      <c r="F74" s="8" t="str">
        <f t="shared" ref="F74:F102" si="1">IF(AND(A74&lt;&gt;"",E74&lt;&gt;""),IF(C74&lt;&gt;"PH", IF(E74&gt;=0.3,5,IF(AND(E74&lt;0.3,E74&gt;=0.25),3,IF(AND(E74&lt;0.25,E74&gt;=0.21),1,0))),""),"")</f>
        <v/>
      </c>
    </row>
    <row r="75" spans="1:6"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289" t="str">
        <f>IF(INDEX('CoC Ranking Data'!$A$1:$CB$106,ROW($E75),59)&lt;&gt;"",INDEX('CoC Ranking Data'!$A$1:$CB$106,ROW($E75),59),"")</f>
        <v/>
      </c>
      <c r="E75" s="303" t="str">
        <f>IF(INDEX('CoC Ranking Data'!$A$1:$CB$106,ROW($E75),18)&lt;&gt;"",INDEX('CoC Ranking Data'!$A$1:$CB$106,ROW($E75),18),"")</f>
        <v/>
      </c>
      <c r="F75" s="8" t="str">
        <f t="shared" si="1"/>
        <v/>
      </c>
    </row>
    <row r="76" spans="1:6"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289" t="str">
        <f>IF(INDEX('CoC Ranking Data'!$A$1:$CB$106,ROW($E76),59)&lt;&gt;"",INDEX('CoC Ranking Data'!$A$1:$CB$106,ROW($E76),59),"")</f>
        <v/>
      </c>
      <c r="E76" s="303" t="str">
        <f>IF(INDEX('CoC Ranking Data'!$A$1:$CB$106,ROW($E76),18)&lt;&gt;"",INDEX('CoC Ranking Data'!$A$1:$CB$106,ROW($E76),18),"")</f>
        <v/>
      </c>
      <c r="F76" s="8" t="str">
        <f t="shared" si="1"/>
        <v/>
      </c>
    </row>
    <row r="77" spans="1:6"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289" t="str">
        <f>IF(INDEX('CoC Ranking Data'!$A$1:$CB$106,ROW($E77),59)&lt;&gt;"",INDEX('CoC Ranking Data'!$A$1:$CB$106,ROW($E77),59),"")</f>
        <v/>
      </c>
      <c r="E77" s="303" t="str">
        <f>IF(INDEX('CoC Ranking Data'!$A$1:$CB$106,ROW($E77),18)&lt;&gt;"",INDEX('CoC Ranking Data'!$A$1:$CB$106,ROW($E77),18),"")</f>
        <v/>
      </c>
      <c r="F77" s="8" t="str">
        <f t="shared" si="1"/>
        <v/>
      </c>
    </row>
    <row r="78" spans="1:6"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289" t="str">
        <f>IF(INDEX('CoC Ranking Data'!$A$1:$CB$106,ROW($E78),59)&lt;&gt;"",INDEX('CoC Ranking Data'!$A$1:$CB$106,ROW($E78),59),"")</f>
        <v/>
      </c>
      <c r="E78" s="303" t="str">
        <f>IF(INDEX('CoC Ranking Data'!$A$1:$CB$106,ROW($E78),18)&lt;&gt;"",INDEX('CoC Ranking Data'!$A$1:$CB$106,ROW($E78),18),"")</f>
        <v/>
      </c>
      <c r="F78" s="8" t="str">
        <f t="shared" si="1"/>
        <v/>
      </c>
    </row>
    <row r="79" spans="1:6"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289" t="str">
        <f>IF(INDEX('CoC Ranking Data'!$A$1:$CB$106,ROW($E79),59)&lt;&gt;"",INDEX('CoC Ranking Data'!$A$1:$CB$106,ROW($E79),59),"")</f>
        <v/>
      </c>
      <c r="E79" s="303" t="str">
        <f>IF(INDEX('CoC Ranking Data'!$A$1:$CB$106,ROW($E79),18)&lt;&gt;"",INDEX('CoC Ranking Data'!$A$1:$CB$106,ROW($E79),18),"")</f>
        <v/>
      </c>
      <c r="F79" s="8" t="str">
        <f t="shared" si="1"/>
        <v/>
      </c>
    </row>
    <row r="80" spans="1:6"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289" t="str">
        <f>IF(INDEX('CoC Ranking Data'!$A$1:$CB$106,ROW($E80),59)&lt;&gt;"",INDEX('CoC Ranking Data'!$A$1:$CB$106,ROW($E80),59),"")</f>
        <v/>
      </c>
      <c r="E80" s="303" t="str">
        <f>IF(INDEX('CoC Ranking Data'!$A$1:$CB$106,ROW($E80),18)&lt;&gt;"",INDEX('CoC Ranking Data'!$A$1:$CB$106,ROW($E80),18),"")</f>
        <v/>
      </c>
      <c r="F80" s="8" t="str">
        <f t="shared" si="1"/>
        <v/>
      </c>
    </row>
    <row r="81" spans="1:6"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289" t="str">
        <f>IF(INDEX('CoC Ranking Data'!$A$1:$CB$106,ROW($E81),59)&lt;&gt;"",INDEX('CoC Ranking Data'!$A$1:$CB$106,ROW($E81),59),"")</f>
        <v/>
      </c>
      <c r="E81" s="303" t="str">
        <f>IF(INDEX('CoC Ranking Data'!$A$1:$CB$106,ROW($E81),18)&lt;&gt;"",INDEX('CoC Ranking Data'!$A$1:$CB$106,ROW($E81),18),"")</f>
        <v/>
      </c>
      <c r="F81" s="8" t="str">
        <f t="shared" si="1"/>
        <v/>
      </c>
    </row>
    <row r="82" spans="1:6"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289" t="str">
        <f>IF(INDEX('CoC Ranking Data'!$A$1:$CB$106,ROW($E82),59)&lt;&gt;"",INDEX('CoC Ranking Data'!$A$1:$CB$106,ROW($E82),59),"")</f>
        <v/>
      </c>
      <c r="E82" s="303" t="str">
        <f>IF(INDEX('CoC Ranking Data'!$A$1:$CB$106,ROW($E82),18)&lt;&gt;"",INDEX('CoC Ranking Data'!$A$1:$CB$106,ROW($E82),18),"")</f>
        <v/>
      </c>
      <c r="F82" s="8" t="str">
        <f t="shared" si="1"/>
        <v/>
      </c>
    </row>
    <row r="83" spans="1:6"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289" t="str">
        <f>IF(INDEX('CoC Ranking Data'!$A$1:$CB$106,ROW($E83),59)&lt;&gt;"",INDEX('CoC Ranking Data'!$A$1:$CB$106,ROW($E83),59),"")</f>
        <v/>
      </c>
      <c r="E83" s="303" t="str">
        <f>IF(INDEX('CoC Ranking Data'!$A$1:$CB$106,ROW($E83),18)&lt;&gt;"",INDEX('CoC Ranking Data'!$A$1:$CB$106,ROW($E83),18),"")</f>
        <v/>
      </c>
      <c r="F83" s="8" t="str">
        <f t="shared" si="1"/>
        <v/>
      </c>
    </row>
    <row r="84" spans="1:6"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289" t="str">
        <f>IF(INDEX('CoC Ranking Data'!$A$1:$CB$106,ROW($E84),59)&lt;&gt;"",INDEX('CoC Ranking Data'!$A$1:$CB$106,ROW($E84),59),"")</f>
        <v/>
      </c>
      <c r="E84" s="303" t="str">
        <f>IF(INDEX('CoC Ranking Data'!$A$1:$CB$106,ROW($E84),18)&lt;&gt;"",INDEX('CoC Ranking Data'!$A$1:$CB$106,ROW($E84),18),"")</f>
        <v/>
      </c>
      <c r="F84" s="8" t="str">
        <f t="shared" si="1"/>
        <v/>
      </c>
    </row>
    <row r="85" spans="1:6"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289" t="str">
        <f>IF(INDEX('CoC Ranking Data'!$A$1:$CB$106,ROW($E85),59)&lt;&gt;"",INDEX('CoC Ranking Data'!$A$1:$CB$106,ROW($E85),59),"")</f>
        <v/>
      </c>
      <c r="E85" s="303" t="str">
        <f>IF(INDEX('CoC Ranking Data'!$A$1:$CB$106,ROW($E85),18)&lt;&gt;"",INDEX('CoC Ranking Data'!$A$1:$CB$106,ROW($E85),18),"")</f>
        <v/>
      </c>
      <c r="F85" s="8" t="str">
        <f t="shared" si="1"/>
        <v/>
      </c>
    </row>
    <row r="86" spans="1:6"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289" t="str">
        <f>IF(INDEX('CoC Ranking Data'!$A$1:$CB$106,ROW($E86),59)&lt;&gt;"",INDEX('CoC Ranking Data'!$A$1:$CB$106,ROW($E86),59),"")</f>
        <v/>
      </c>
      <c r="E86" s="303" t="str">
        <f>IF(INDEX('CoC Ranking Data'!$A$1:$CB$106,ROW($E86),18)&lt;&gt;"",INDEX('CoC Ranking Data'!$A$1:$CB$106,ROW($E86),18),"")</f>
        <v/>
      </c>
      <c r="F86" s="8" t="str">
        <f t="shared" si="1"/>
        <v/>
      </c>
    </row>
    <row r="87" spans="1:6"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289" t="str">
        <f>IF(INDEX('CoC Ranking Data'!$A$1:$CB$106,ROW($E87),59)&lt;&gt;"",INDEX('CoC Ranking Data'!$A$1:$CB$106,ROW($E87),59),"")</f>
        <v/>
      </c>
      <c r="E87" s="303" t="str">
        <f>IF(INDEX('CoC Ranking Data'!$A$1:$CB$106,ROW($E87),18)&lt;&gt;"",INDEX('CoC Ranking Data'!$A$1:$CB$106,ROW($E87),18),"")</f>
        <v/>
      </c>
      <c r="F87" s="8" t="str">
        <f t="shared" si="1"/>
        <v/>
      </c>
    </row>
    <row r="88" spans="1:6"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289" t="str">
        <f>IF(INDEX('CoC Ranking Data'!$A$1:$CB$106,ROW($E88),59)&lt;&gt;"",INDEX('CoC Ranking Data'!$A$1:$CB$106,ROW($E88),59),"")</f>
        <v/>
      </c>
      <c r="E88" s="303" t="str">
        <f>IF(INDEX('CoC Ranking Data'!$A$1:$CB$106,ROW($E88),18)&lt;&gt;"",INDEX('CoC Ranking Data'!$A$1:$CB$106,ROW($E88),18),"")</f>
        <v/>
      </c>
      <c r="F88" s="8" t="str">
        <f t="shared" si="1"/>
        <v/>
      </c>
    </row>
    <row r="89" spans="1:6"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289" t="str">
        <f>IF(INDEX('CoC Ranking Data'!$A$1:$CB$106,ROW($E89),59)&lt;&gt;"",INDEX('CoC Ranking Data'!$A$1:$CB$106,ROW($E89),59),"")</f>
        <v/>
      </c>
      <c r="E89" s="303" t="str">
        <f>IF(INDEX('CoC Ranking Data'!$A$1:$CB$106,ROW($E89),18)&lt;&gt;"",INDEX('CoC Ranking Data'!$A$1:$CB$106,ROW($E89),18),"")</f>
        <v/>
      </c>
      <c r="F89" s="8" t="str">
        <f t="shared" si="1"/>
        <v/>
      </c>
    </row>
    <row r="90" spans="1:6"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289" t="str">
        <f>IF(INDEX('CoC Ranking Data'!$A$1:$CB$106,ROW($E90),59)&lt;&gt;"",INDEX('CoC Ranking Data'!$A$1:$CB$106,ROW($E90),59),"")</f>
        <v/>
      </c>
      <c r="E90" s="303" t="str">
        <f>IF(INDEX('CoC Ranking Data'!$A$1:$CB$106,ROW($E90),18)&lt;&gt;"",INDEX('CoC Ranking Data'!$A$1:$CB$106,ROW($E90),18),"")</f>
        <v/>
      </c>
      <c r="F90" s="8" t="str">
        <f t="shared" si="1"/>
        <v/>
      </c>
    </row>
    <row r="91" spans="1:6"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289" t="str">
        <f>IF(INDEX('CoC Ranking Data'!$A$1:$CB$106,ROW($E91),59)&lt;&gt;"",INDEX('CoC Ranking Data'!$A$1:$CB$106,ROW($E91),59),"")</f>
        <v/>
      </c>
      <c r="E91" s="303" t="str">
        <f>IF(INDEX('CoC Ranking Data'!$A$1:$CB$106,ROW($E91),18)&lt;&gt;"",INDEX('CoC Ranking Data'!$A$1:$CB$106,ROW($E91),18),"")</f>
        <v/>
      </c>
      <c r="F91" s="8" t="str">
        <f t="shared" si="1"/>
        <v/>
      </c>
    </row>
    <row r="92" spans="1:6"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289" t="str">
        <f>IF(INDEX('CoC Ranking Data'!$A$1:$CB$106,ROW($E92),59)&lt;&gt;"",INDEX('CoC Ranking Data'!$A$1:$CB$106,ROW($E92),59),"")</f>
        <v/>
      </c>
      <c r="E92" s="303" t="str">
        <f>IF(INDEX('CoC Ranking Data'!$A$1:$CB$106,ROW($E92),18)&lt;&gt;"",INDEX('CoC Ranking Data'!$A$1:$CB$106,ROW($E92),18),"")</f>
        <v/>
      </c>
      <c r="F92" s="8" t="str">
        <f t="shared" si="1"/>
        <v/>
      </c>
    </row>
    <row r="93" spans="1:6"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289" t="str">
        <f>IF(INDEX('CoC Ranking Data'!$A$1:$CB$106,ROW($E93),59)&lt;&gt;"",INDEX('CoC Ranking Data'!$A$1:$CB$106,ROW($E93),59),"")</f>
        <v/>
      </c>
      <c r="E93" s="303" t="str">
        <f>IF(INDEX('CoC Ranking Data'!$A$1:$CB$106,ROW($E93),18)&lt;&gt;"",INDEX('CoC Ranking Data'!$A$1:$CB$106,ROW($E93),18),"")</f>
        <v/>
      </c>
      <c r="F93" s="8" t="str">
        <f t="shared" si="1"/>
        <v/>
      </c>
    </row>
    <row r="94" spans="1:6"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289" t="str">
        <f>IF(INDEX('CoC Ranking Data'!$A$1:$CB$106,ROW($E94),59)&lt;&gt;"",INDEX('CoC Ranking Data'!$A$1:$CB$106,ROW($E94),59),"")</f>
        <v/>
      </c>
      <c r="E94" s="303" t="str">
        <f>IF(INDEX('CoC Ranking Data'!$A$1:$CB$106,ROW($E94),18)&lt;&gt;"",INDEX('CoC Ranking Data'!$A$1:$CB$106,ROW($E94),18),"")</f>
        <v/>
      </c>
      <c r="F94" s="8" t="str">
        <f t="shared" si="1"/>
        <v/>
      </c>
    </row>
    <row r="95" spans="1:6"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289" t="str">
        <f>IF(INDEX('CoC Ranking Data'!$A$1:$CB$106,ROW($E95),59)&lt;&gt;"",INDEX('CoC Ranking Data'!$A$1:$CB$106,ROW($E95),59),"")</f>
        <v/>
      </c>
      <c r="E95" s="303" t="str">
        <f>IF(INDEX('CoC Ranking Data'!$A$1:$CB$106,ROW($E95),18)&lt;&gt;"",INDEX('CoC Ranking Data'!$A$1:$CB$106,ROW($E95),18),"")</f>
        <v/>
      </c>
      <c r="F95" s="8" t="str">
        <f t="shared" si="1"/>
        <v/>
      </c>
    </row>
    <row r="96" spans="1:6"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289" t="str">
        <f>IF(INDEX('CoC Ranking Data'!$A$1:$CB$106,ROW($E96),59)&lt;&gt;"",INDEX('CoC Ranking Data'!$A$1:$CB$106,ROW($E96),59),"")</f>
        <v/>
      </c>
      <c r="E96" s="303" t="str">
        <f>IF(INDEX('CoC Ranking Data'!$A$1:$CB$106,ROW($E96),18)&lt;&gt;"",INDEX('CoC Ranking Data'!$A$1:$CB$106,ROW($E96),18),"")</f>
        <v/>
      </c>
      <c r="F96" s="8" t="str">
        <f t="shared" si="1"/>
        <v/>
      </c>
    </row>
    <row r="97" spans="1:6"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289" t="str">
        <f>IF(INDEX('CoC Ranking Data'!$A$1:$CB$106,ROW($E97),59)&lt;&gt;"",INDEX('CoC Ranking Data'!$A$1:$CB$106,ROW($E97),59),"")</f>
        <v/>
      </c>
      <c r="E97" s="303" t="str">
        <f>IF(INDEX('CoC Ranking Data'!$A$1:$CB$106,ROW($E97),18)&lt;&gt;"",INDEX('CoC Ranking Data'!$A$1:$CB$106,ROW($E97),18),"")</f>
        <v/>
      </c>
      <c r="F97" s="8" t="str">
        <f t="shared" si="1"/>
        <v/>
      </c>
    </row>
    <row r="98" spans="1:6"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289" t="str">
        <f>IF(INDEX('CoC Ranking Data'!$A$1:$CB$106,ROW($E98),59)&lt;&gt;"",INDEX('CoC Ranking Data'!$A$1:$CB$106,ROW($E98),59),"")</f>
        <v/>
      </c>
      <c r="E98" s="303" t="str">
        <f>IF(INDEX('CoC Ranking Data'!$A$1:$CB$106,ROW($E98),18)&lt;&gt;"",INDEX('CoC Ranking Data'!$A$1:$CB$106,ROW($E98),18),"")</f>
        <v/>
      </c>
      <c r="F98" s="8" t="str">
        <f t="shared" si="1"/>
        <v/>
      </c>
    </row>
    <row r="99" spans="1:6"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289" t="str">
        <f>IF(INDEX('CoC Ranking Data'!$A$1:$CB$106,ROW($E99),59)&lt;&gt;"",INDEX('CoC Ranking Data'!$A$1:$CB$106,ROW($E99),59),"")</f>
        <v/>
      </c>
      <c r="E99" s="303" t="str">
        <f>IF(INDEX('CoC Ranking Data'!$A$1:$CB$106,ROW($E99),18)&lt;&gt;"",INDEX('CoC Ranking Data'!$A$1:$CB$106,ROW($E99),18),"")</f>
        <v/>
      </c>
      <c r="F99" s="8" t="str">
        <f t="shared" si="1"/>
        <v/>
      </c>
    </row>
    <row r="100" spans="1:6"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289" t="str">
        <f>IF(INDEX('CoC Ranking Data'!$A$1:$CB$106,ROW($E100),59)&lt;&gt;"",INDEX('CoC Ranking Data'!$A$1:$CB$106,ROW($E100),59),"")</f>
        <v/>
      </c>
      <c r="E100" s="303" t="str">
        <f>IF(INDEX('CoC Ranking Data'!$A$1:$CB$106,ROW($E100),18)&lt;&gt;"",INDEX('CoC Ranking Data'!$A$1:$CB$106,ROW($E100),18),"")</f>
        <v/>
      </c>
      <c r="F100" s="8" t="str">
        <f t="shared" si="1"/>
        <v/>
      </c>
    </row>
    <row r="101" spans="1:6"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289" t="str">
        <f>IF(INDEX('CoC Ranking Data'!$A$1:$CB$106,ROW($E101),59)&lt;&gt;"",INDEX('CoC Ranking Data'!$A$1:$CB$106,ROW($E101),59),"")</f>
        <v/>
      </c>
      <c r="E101" s="303" t="str">
        <f>IF(INDEX('CoC Ranking Data'!$A$1:$CB$106,ROW($E101),18)&lt;&gt;"",INDEX('CoC Ranking Data'!$A$1:$CB$106,ROW($E101),18),"")</f>
        <v/>
      </c>
      <c r="F101" s="8" t="str">
        <f t="shared" si="1"/>
        <v/>
      </c>
    </row>
    <row r="102" spans="1:6"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289" t="str">
        <f>IF(INDEX('CoC Ranking Data'!$A$1:$CB$106,ROW($E102),59)&lt;&gt;"",INDEX('CoC Ranking Data'!$A$1:$CB$106,ROW($E102),59),"")</f>
        <v/>
      </c>
      <c r="E102" s="303" t="str">
        <f>IF(INDEX('CoC Ranking Data'!$A$1:$CB$106,ROW($E102),18)&lt;&gt;"",INDEX('CoC Ranking Data'!$A$1:$CB$106,ROW($E102),18),"")</f>
        <v/>
      </c>
      <c r="F102" s="8" t="str">
        <f t="shared" si="1"/>
        <v/>
      </c>
    </row>
  </sheetData>
  <sheetProtection algorithmName="SHA-512" hashValue="9n8PnODIOclN8wQDU78SeD0H4ZdZH4AKbYKOB9Dldy01ZLOal+20tgCM/PAzKo/f0Y8ntqZVW/aI50ZdLkkRow==" saltValue="6qm5kCU2PbWn8VEuTyj9Uw==" spinCount="100000" sheet="1" objects="1" scenarios="1" selectLockedCells="1"/>
  <autoFilter ref="A8:F8" xr:uid="{00000000-0009-0000-0000-00000F000000}">
    <filterColumn colId="0" showButton="0"/>
    <filterColumn colId="1" showButton="0"/>
    <filterColumn colId="2" showButton="0"/>
  </autoFilter>
  <hyperlinks>
    <hyperlink ref="E1" location="'Scoring Chart'!A1" display="Return to Scoring Chart"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F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21" hidden="1" customWidth="1"/>
    <col min="5" max="5" width="15.140625" customWidth="1"/>
    <col min="6" max="6" width="14.5703125" customWidth="1"/>
  </cols>
  <sheetData>
    <row r="1" spans="1:6" ht="31.5" x14ac:dyDescent="0.25">
      <c r="A1" s="338"/>
      <c r="B1" s="374" t="s">
        <v>821</v>
      </c>
      <c r="C1" s="343"/>
      <c r="E1" s="445" t="s">
        <v>581</v>
      </c>
    </row>
    <row r="2" spans="1:6" ht="15.75" customHeight="1" x14ac:dyDescent="0.25">
      <c r="A2" s="338"/>
      <c r="B2" s="373" t="s">
        <v>823</v>
      </c>
      <c r="C2" s="304"/>
      <c r="D2" s="376"/>
    </row>
    <row r="3" spans="1:6" ht="15.75" customHeight="1" x14ac:dyDescent="0.25">
      <c r="A3" s="338"/>
      <c r="B3" s="373" t="s">
        <v>822</v>
      </c>
      <c r="C3" s="304"/>
      <c r="D3" s="376"/>
    </row>
    <row r="4" spans="1:6" ht="15.75" customHeight="1" x14ac:dyDescent="0.25">
      <c r="A4" s="338"/>
      <c r="B4" s="417" t="s">
        <v>583</v>
      </c>
      <c r="C4" s="304"/>
      <c r="D4" s="376"/>
    </row>
    <row r="5" spans="1:6" ht="15.75" customHeight="1" x14ac:dyDescent="0.25">
      <c r="A5"/>
      <c r="B5"/>
    </row>
    <row r="6" spans="1:6" ht="15.75" customHeight="1" x14ac:dyDescent="0.25">
      <c r="A6"/>
      <c r="B6"/>
    </row>
    <row r="7" spans="1:6" ht="15.75" thickBot="1" x14ac:dyDescent="0.3"/>
    <row r="8" spans="1:6" s="12" customFormat="1" ht="15.75" thickBot="1" x14ac:dyDescent="0.3">
      <c r="A8" s="334" t="s">
        <v>2</v>
      </c>
      <c r="B8" s="334" t="s">
        <v>3</v>
      </c>
      <c r="C8" s="291" t="s">
        <v>4</v>
      </c>
      <c r="D8" s="252" t="s">
        <v>303</v>
      </c>
      <c r="E8" s="291" t="s">
        <v>0</v>
      </c>
      <c r="F8" s="11" t="s">
        <v>1</v>
      </c>
    </row>
    <row r="9" spans="1:6" s="9"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289" t="str">
        <f>IF(INDEX('CoC Ranking Data'!$A$1:$CB$106,ROW($E9),59)&lt;&gt;"",INDEX('CoC Ranking Data'!$A$1:$CB$106,ROW($E9),59),"")</f>
        <v/>
      </c>
      <c r="E9" s="303">
        <f>IF(INDEX('CoC Ranking Data'!$A$1:$CB$106,ROW($E9),21)&lt;&gt;"",INDEX('CoC Ranking Data'!$A$1:$CB$106,ROW($E9),21),"")</f>
        <v>0.484375</v>
      </c>
      <c r="F9" s="8">
        <f>IF(AND(A9&lt;&gt;"",E9&lt;&gt;""),IF(C9&lt;&gt;"PH",IF(E9&gt;=0.45,5,IF(AND(E9&lt;0.45,E9&gt;=0.4),3,IF(AND(E9&lt;0.4,E9&gt;=0.34),1,0))),""),"")</f>
        <v>5</v>
      </c>
    </row>
    <row r="10" spans="1:6" s="9"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289" t="str">
        <f>IF(INDEX('CoC Ranking Data'!$A$1:$CB$106,ROW($E10),59)&lt;&gt;"",INDEX('CoC Ranking Data'!$A$1:$CB$106,ROW($E10),59),"")</f>
        <v/>
      </c>
      <c r="E10" s="303">
        <f>IF(INDEX('CoC Ranking Data'!$A$1:$CB$106,ROW($E10),21)&lt;&gt;"",INDEX('CoC Ranking Data'!$A$1:$CB$106,ROW($E10),21),"")</f>
        <v>0.36</v>
      </c>
      <c r="F10" s="8" t="str">
        <f t="shared" ref="F10:F73" si="0">IF(AND(A10&lt;&gt;"",E10&lt;&gt;""),IF(C10&lt;&gt;"PH",IF(E10&gt;=0.45,5,IF(AND(E10&lt;0.45,E10&gt;=0.4),3,IF(AND(E10&lt;0.4,E10&gt;=0.34),1,0))),""),"")</f>
        <v/>
      </c>
    </row>
    <row r="11" spans="1:6"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289" t="str">
        <f>IF(INDEX('CoC Ranking Data'!$A$1:$CB$106,ROW($E11),59)&lt;&gt;"",INDEX('CoC Ranking Data'!$A$1:$CB$106,ROW($E11),59),"")</f>
        <v/>
      </c>
      <c r="E11" s="303">
        <f>IF(INDEX('CoC Ranking Data'!$A$1:$CB$106,ROW($E11),21)&lt;&gt;"",INDEX('CoC Ranking Data'!$A$1:$CB$106,ROW($E11),21),"")</f>
        <v>0.6</v>
      </c>
      <c r="F11" s="8" t="str">
        <f t="shared" si="0"/>
        <v/>
      </c>
    </row>
    <row r="12" spans="1:6"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289" t="str">
        <f>IF(INDEX('CoC Ranking Data'!$A$1:$CB$106,ROW($E12),59)&lt;&gt;"",INDEX('CoC Ranking Data'!$A$1:$CB$106,ROW($E12),59),"")</f>
        <v/>
      </c>
      <c r="E12" s="303">
        <f>IF(INDEX('CoC Ranking Data'!$A$1:$CB$106,ROW($E12),21)&lt;&gt;"",INDEX('CoC Ranking Data'!$A$1:$CB$106,ROW($E12),21),"")</f>
        <v>0.63</v>
      </c>
      <c r="F12" s="8" t="str">
        <f t="shared" si="0"/>
        <v/>
      </c>
    </row>
    <row r="13" spans="1:6"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289" t="str">
        <f>IF(INDEX('CoC Ranking Data'!$A$1:$CB$106,ROW($E13),59)&lt;&gt;"",INDEX('CoC Ranking Data'!$A$1:$CB$106,ROW($E13),59),"")</f>
        <v/>
      </c>
      <c r="E13" s="303">
        <f>IF(INDEX('CoC Ranking Data'!$A$1:$CB$106,ROW($E13),21)&lt;&gt;"",INDEX('CoC Ranking Data'!$A$1:$CB$106,ROW($E13),21),"")</f>
        <v>0.56000000000000005</v>
      </c>
      <c r="F13" s="8" t="str">
        <f t="shared" si="0"/>
        <v/>
      </c>
    </row>
    <row r="14" spans="1:6"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289" t="str">
        <f>IF(INDEX('CoC Ranking Data'!$A$1:$CB$106,ROW($E14),59)&lt;&gt;"",INDEX('CoC Ranking Data'!$A$1:$CB$106,ROW($E14),59),"")</f>
        <v/>
      </c>
      <c r="E14" s="303">
        <f>IF(INDEX('CoC Ranking Data'!$A$1:$CB$106,ROW($E14),21)&lt;&gt;"",INDEX('CoC Ranking Data'!$A$1:$CB$106,ROW($E14),21),"")</f>
        <v>0.08</v>
      </c>
      <c r="F14" s="8">
        <f t="shared" si="0"/>
        <v>0</v>
      </c>
    </row>
    <row r="15" spans="1:6"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289" t="str">
        <f>IF(INDEX('CoC Ranking Data'!$A$1:$CB$106,ROW($E15),59)&lt;&gt;"",INDEX('CoC Ranking Data'!$A$1:$CB$106,ROW($E15),59),"")</f>
        <v/>
      </c>
      <c r="E15" s="303">
        <f>IF(INDEX('CoC Ranking Data'!$A$1:$CB$106,ROW($E15),21)&lt;&gt;"",INDEX('CoC Ranking Data'!$A$1:$CB$106,ROW($E15),21),"")</f>
        <v>0.13</v>
      </c>
      <c r="F15" s="8">
        <f t="shared" si="0"/>
        <v>0</v>
      </c>
    </row>
    <row r="16" spans="1:6"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289" t="str">
        <f>IF(INDEX('CoC Ranking Data'!$A$1:$CB$106,ROW($E16),59)&lt;&gt;"",INDEX('CoC Ranking Data'!$A$1:$CB$106,ROW($E16),59),"")</f>
        <v/>
      </c>
      <c r="E16" s="303">
        <f>IF(INDEX('CoC Ranking Data'!$A$1:$CB$106,ROW($E16),21)&lt;&gt;"",INDEX('CoC Ranking Data'!$A$1:$CB$106,ROW($E16),21),"")</f>
        <v>0.56999999999999995</v>
      </c>
      <c r="F16" s="8" t="str">
        <f t="shared" si="0"/>
        <v/>
      </c>
    </row>
    <row r="17" spans="1:6"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289" t="str">
        <f>IF(INDEX('CoC Ranking Data'!$A$1:$CB$106,ROW($E17),59)&lt;&gt;"",INDEX('CoC Ranking Data'!$A$1:$CB$106,ROW($E17),59),"")</f>
        <v/>
      </c>
      <c r="E17" s="303">
        <f>IF(INDEX('CoC Ranking Data'!$A$1:$CB$106,ROW($E17),21)&lt;&gt;"",INDEX('CoC Ranking Data'!$A$1:$CB$106,ROW($E17),21),"")</f>
        <v>0.27</v>
      </c>
      <c r="F17" s="8" t="str">
        <f t="shared" si="0"/>
        <v/>
      </c>
    </row>
    <row r="18" spans="1:6"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289" t="str">
        <f>IF(INDEX('CoC Ranking Data'!$A$1:$CB$106,ROW($E18),59)&lt;&gt;"",INDEX('CoC Ranking Data'!$A$1:$CB$106,ROW($E18),59),"")</f>
        <v/>
      </c>
      <c r="E18" s="303">
        <f>IF(INDEX('CoC Ranking Data'!$A$1:$CB$106,ROW($E18),21)&lt;&gt;"",INDEX('CoC Ranking Data'!$A$1:$CB$106,ROW($E18),21),"")</f>
        <v>0.61</v>
      </c>
      <c r="F18" s="8" t="str">
        <f t="shared" si="0"/>
        <v/>
      </c>
    </row>
    <row r="19" spans="1:6"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289" t="str">
        <f>IF(INDEX('CoC Ranking Data'!$A$1:$CB$106,ROW($E19),59)&lt;&gt;"",INDEX('CoC Ranking Data'!$A$1:$CB$106,ROW($E19),59),"")</f>
        <v/>
      </c>
      <c r="E19" s="303">
        <f>IF(INDEX('CoC Ranking Data'!$A$1:$CB$106,ROW($E19),21)&lt;&gt;"",INDEX('CoC Ranking Data'!$A$1:$CB$106,ROW($E19),21),"")</f>
        <v>0.38</v>
      </c>
      <c r="F19" s="8" t="str">
        <f t="shared" si="0"/>
        <v/>
      </c>
    </row>
    <row r="20" spans="1:6"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289" t="str">
        <f>IF(INDEX('CoC Ranking Data'!$A$1:$CB$106,ROW($E20),59)&lt;&gt;"",INDEX('CoC Ranking Data'!$A$1:$CB$106,ROW($E20),59),"")</f>
        <v/>
      </c>
      <c r="E20" s="303">
        <f>IF(INDEX('CoC Ranking Data'!$A$1:$CB$106,ROW($E20),21)&lt;&gt;"",INDEX('CoC Ranking Data'!$A$1:$CB$106,ROW($E20),21),"")</f>
        <v>0.91</v>
      </c>
      <c r="F20" s="8" t="str">
        <f t="shared" si="0"/>
        <v/>
      </c>
    </row>
    <row r="21" spans="1:6" s="9"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289" t="str">
        <f>IF(INDEX('CoC Ranking Data'!$A$1:$CB$106,ROW($E21),59)&lt;&gt;"",INDEX('CoC Ranking Data'!$A$1:$CB$106,ROW($E21),59),"")</f>
        <v/>
      </c>
      <c r="E21" s="303">
        <f>IF(INDEX('CoC Ranking Data'!$A$1:$CB$106,ROW($E21),21)&lt;&gt;"",INDEX('CoC Ranking Data'!$A$1:$CB$106,ROW($E21),21),"")</f>
        <v>0.67</v>
      </c>
      <c r="F21" s="8" t="str">
        <f t="shared" si="0"/>
        <v/>
      </c>
    </row>
    <row r="22" spans="1:6"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289" t="str">
        <f>IF(INDEX('CoC Ranking Data'!$A$1:$CB$106,ROW($E22),59)&lt;&gt;"",INDEX('CoC Ranking Data'!$A$1:$CB$106,ROW($E22),59),"")</f>
        <v/>
      </c>
      <c r="E22" s="303">
        <f>IF(INDEX('CoC Ranking Data'!$A$1:$CB$106,ROW($E22),21)&lt;&gt;"",INDEX('CoC Ranking Data'!$A$1:$CB$106,ROW($E22),21),"")</f>
        <v>0</v>
      </c>
      <c r="F22" s="8" t="str">
        <f t="shared" si="0"/>
        <v/>
      </c>
    </row>
    <row r="23" spans="1:6"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289" t="str">
        <f>IF(INDEX('CoC Ranking Data'!$A$1:$CB$106,ROW($E23),59)&lt;&gt;"",INDEX('CoC Ranking Data'!$A$1:$CB$106,ROW($E23),59),"")</f>
        <v/>
      </c>
      <c r="E23" s="303">
        <f>IF(INDEX('CoC Ranking Data'!$A$1:$CB$106,ROW($E23),21)&lt;&gt;"",INDEX('CoC Ranking Data'!$A$1:$CB$106,ROW($E23),21),"")</f>
        <v>0.2</v>
      </c>
      <c r="F23" s="8">
        <f t="shared" si="0"/>
        <v>0</v>
      </c>
    </row>
    <row r="24" spans="1:6"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289" t="str">
        <f>IF(INDEX('CoC Ranking Data'!$A$1:$CB$106,ROW($E24),59)&lt;&gt;"",INDEX('CoC Ranking Data'!$A$1:$CB$106,ROW($E24),59),"")</f>
        <v/>
      </c>
      <c r="E24" s="303">
        <f>IF(INDEX('CoC Ranking Data'!$A$1:$CB$106,ROW($E24),21)&lt;&gt;"",INDEX('CoC Ranking Data'!$A$1:$CB$106,ROW($E24),21),"")</f>
        <v>0.75</v>
      </c>
      <c r="F24" s="8" t="str">
        <f t="shared" si="0"/>
        <v/>
      </c>
    </row>
    <row r="25" spans="1:6"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289" t="str">
        <f>IF(INDEX('CoC Ranking Data'!$A$1:$CB$106,ROW($E25),59)&lt;&gt;"",INDEX('CoC Ranking Data'!$A$1:$CB$106,ROW($E25),59),"")</f>
        <v/>
      </c>
      <c r="E25" s="303">
        <f>IF(INDEX('CoC Ranking Data'!$A$1:$CB$106,ROW($E25),21)&lt;&gt;"",INDEX('CoC Ranking Data'!$A$1:$CB$106,ROW($E25),21),"")</f>
        <v>0.10344827586206896</v>
      </c>
      <c r="F25" s="8" t="str">
        <f t="shared" si="0"/>
        <v/>
      </c>
    </row>
    <row r="26" spans="1:6"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289" t="str">
        <f>IF(INDEX('CoC Ranking Data'!$A$1:$CB$106,ROW($E26),59)&lt;&gt;"",INDEX('CoC Ranking Data'!$A$1:$CB$106,ROW($E26),59),"")</f>
        <v/>
      </c>
      <c r="E26" s="303">
        <f>IF(INDEX('CoC Ranking Data'!$A$1:$CB$106,ROW($E26),21)&lt;&gt;"",INDEX('CoC Ranking Data'!$A$1:$CB$106,ROW($E26),21),"")</f>
        <v>0</v>
      </c>
      <c r="F26" s="8">
        <f t="shared" si="0"/>
        <v>0</v>
      </c>
    </row>
    <row r="27" spans="1:6"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289" t="str">
        <f>IF(INDEX('CoC Ranking Data'!$A$1:$CB$106,ROW($E27),59)&lt;&gt;"",INDEX('CoC Ranking Data'!$A$1:$CB$106,ROW($E27),59),"")</f>
        <v/>
      </c>
      <c r="E27" s="303">
        <f>IF(INDEX('CoC Ranking Data'!$A$1:$CB$106,ROW($E27),21)&lt;&gt;"",INDEX('CoC Ranking Data'!$A$1:$CB$106,ROW($E27),21),"")</f>
        <v>0.24</v>
      </c>
      <c r="F27" s="8">
        <f t="shared" si="0"/>
        <v>0</v>
      </c>
    </row>
    <row r="28" spans="1:6"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289" t="str">
        <f>IF(INDEX('CoC Ranking Data'!$A$1:$CB$106,ROW($E28),59)&lt;&gt;"",INDEX('CoC Ranking Data'!$A$1:$CB$106,ROW($E28),59),"")</f>
        <v/>
      </c>
      <c r="E28" s="303">
        <f>IF(INDEX('CoC Ranking Data'!$A$1:$CB$106,ROW($E28),21)&lt;&gt;"",INDEX('CoC Ranking Data'!$A$1:$CB$106,ROW($E28),21),"")</f>
        <v>0.65</v>
      </c>
      <c r="F28" s="8" t="str">
        <f t="shared" si="0"/>
        <v/>
      </c>
    </row>
    <row r="29" spans="1:6"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289" t="str">
        <f>IF(INDEX('CoC Ranking Data'!$A$1:$CB$106,ROW($E29),59)&lt;&gt;"",INDEX('CoC Ranking Data'!$A$1:$CB$106,ROW($E29),59),"")</f>
        <v/>
      </c>
      <c r="E29" s="303">
        <f>IF(INDEX('CoC Ranking Data'!$A$1:$CB$106,ROW($E29),21)&lt;&gt;"",INDEX('CoC Ranking Data'!$A$1:$CB$106,ROW($E29),21),"")</f>
        <v>0.36</v>
      </c>
      <c r="F29" s="8" t="str">
        <f t="shared" si="0"/>
        <v/>
      </c>
    </row>
    <row r="30" spans="1:6"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289" t="str">
        <f>IF(INDEX('CoC Ranking Data'!$A$1:$CB$106,ROW($E30),59)&lt;&gt;"",INDEX('CoC Ranking Data'!$A$1:$CB$106,ROW($E30),59),"")</f>
        <v/>
      </c>
      <c r="E30" s="303">
        <f>IF(INDEX('CoC Ranking Data'!$A$1:$CB$106,ROW($E30),21)&lt;&gt;"",INDEX('CoC Ranking Data'!$A$1:$CB$106,ROW($E30),21),"")</f>
        <v>0.52</v>
      </c>
      <c r="F30" s="8" t="str">
        <f t="shared" si="0"/>
        <v/>
      </c>
    </row>
    <row r="31" spans="1:6"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289" t="str">
        <f>IF(INDEX('CoC Ranking Data'!$A$1:$CB$106,ROW($E31),59)&lt;&gt;"",INDEX('CoC Ranking Data'!$A$1:$CB$106,ROW($E31),59),"")</f>
        <v/>
      </c>
      <c r="E31" s="303">
        <f>IF(INDEX('CoC Ranking Data'!$A$1:$CB$106,ROW($E31),21)&lt;&gt;"",INDEX('CoC Ranking Data'!$A$1:$CB$106,ROW($E31),21),"")</f>
        <v>0</v>
      </c>
      <c r="F31" s="8" t="str">
        <f t="shared" si="0"/>
        <v/>
      </c>
    </row>
    <row r="32" spans="1:6"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289" t="str">
        <f>IF(INDEX('CoC Ranking Data'!$A$1:$CB$106,ROW($E32),59)&lt;&gt;"",INDEX('CoC Ranking Data'!$A$1:$CB$106,ROW($E32),59),"")</f>
        <v/>
      </c>
      <c r="E32" s="303">
        <f>IF(INDEX('CoC Ranking Data'!$A$1:$CB$106,ROW($E32),21)&lt;&gt;"",INDEX('CoC Ranking Data'!$A$1:$CB$106,ROW($E32),21),"")</f>
        <v>0</v>
      </c>
      <c r="F32" s="8" t="str">
        <f t="shared" si="0"/>
        <v/>
      </c>
    </row>
    <row r="33" spans="1:6"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289" t="str">
        <f>IF(INDEX('CoC Ranking Data'!$A$1:$CB$106,ROW($E33),59)&lt;&gt;"",INDEX('CoC Ranking Data'!$A$1:$CB$106,ROW($E33),59),"")</f>
        <v/>
      </c>
      <c r="E33" s="303">
        <f>IF(INDEX('CoC Ranking Data'!$A$1:$CB$106,ROW($E33),21)&lt;&gt;"",INDEX('CoC Ranking Data'!$A$1:$CB$106,ROW($E33),21),"")</f>
        <v>0.2</v>
      </c>
      <c r="F33" s="8">
        <f t="shared" si="0"/>
        <v>0</v>
      </c>
    </row>
    <row r="34" spans="1:6"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289" t="str">
        <f>IF(INDEX('CoC Ranking Data'!$A$1:$CB$106,ROW($E34),59)&lt;&gt;"",INDEX('CoC Ranking Data'!$A$1:$CB$106,ROW($E34),59),"")</f>
        <v/>
      </c>
      <c r="E34" s="303">
        <f>IF(INDEX('CoC Ranking Data'!$A$1:$CB$106,ROW($E34),21)&lt;&gt;"",INDEX('CoC Ranking Data'!$A$1:$CB$106,ROW($E34),21),"")</f>
        <v>0.54</v>
      </c>
      <c r="F34" s="8" t="str">
        <f t="shared" si="0"/>
        <v/>
      </c>
    </row>
    <row r="35" spans="1:6"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289" t="str">
        <f>IF(INDEX('CoC Ranking Data'!$A$1:$CB$106,ROW($E35),59)&lt;&gt;"",INDEX('CoC Ranking Data'!$A$1:$CB$106,ROW($E35),59),"")</f>
        <v/>
      </c>
      <c r="E35" s="303">
        <f>IF(INDEX('CoC Ranking Data'!$A$1:$CB$106,ROW($E35),21)&lt;&gt;"",INDEX('CoC Ranking Data'!$A$1:$CB$106,ROW($E35),21),"")</f>
        <v>0.31</v>
      </c>
      <c r="F35" s="8" t="str">
        <f t="shared" si="0"/>
        <v/>
      </c>
    </row>
    <row r="36" spans="1:6"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289" t="str">
        <f>IF(INDEX('CoC Ranking Data'!$A$1:$CB$106,ROW($E36),59)&lt;&gt;"",INDEX('CoC Ranking Data'!$A$1:$CB$106,ROW($E36),59),"")</f>
        <v/>
      </c>
      <c r="E36" s="303">
        <f>IF(INDEX('CoC Ranking Data'!$A$1:$CB$106,ROW($E36),21)&lt;&gt;"",INDEX('CoC Ranking Data'!$A$1:$CB$106,ROW($E36),21),"")</f>
        <v>0.53</v>
      </c>
      <c r="F36" s="8" t="str">
        <f t="shared" si="0"/>
        <v/>
      </c>
    </row>
    <row r="37" spans="1:6"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289" t="str">
        <f>IF(INDEX('CoC Ranking Data'!$A$1:$CB$106,ROW($E37),59)&lt;&gt;"",INDEX('CoC Ranking Data'!$A$1:$CB$106,ROW($E37),59),"")</f>
        <v/>
      </c>
      <c r="E37" s="303">
        <f>IF(INDEX('CoC Ranking Data'!$A$1:$CB$106,ROW($E37),21)&lt;&gt;"",INDEX('CoC Ranking Data'!$A$1:$CB$106,ROW($E37),21),"")</f>
        <v>0.63</v>
      </c>
      <c r="F37" s="8" t="str">
        <f t="shared" si="0"/>
        <v/>
      </c>
    </row>
    <row r="38" spans="1:6"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289" t="str">
        <f>IF(INDEX('CoC Ranking Data'!$A$1:$CB$106,ROW($E38),59)&lt;&gt;"",INDEX('CoC Ranking Data'!$A$1:$CB$106,ROW($E38),59),"")</f>
        <v/>
      </c>
      <c r="E38" s="303">
        <f>IF(INDEX('CoC Ranking Data'!$A$1:$CB$106,ROW($E38),21)&lt;&gt;"",INDEX('CoC Ranking Data'!$A$1:$CB$106,ROW($E38),21),"")</f>
        <v>0.28999999999999998</v>
      </c>
      <c r="F38" s="8" t="str">
        <f t="shared" si="0"/>
        <v/>
      </c>
    </row>
    <row r="39" spans="1:6"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289" t="str">
        <f>IF(INDEX('CoC Ranking Data'!$A$1:$CB$106,ROW($E39),59)&lt;&gt;"",INDEX('CoC Ranking Data'!$A$1:$CB$106,ROW($E39),59),"")</f>
        <v/>
      </c>
      <c r="E39" s="303">
        <f>IF(INDEX('CoC Ranking Data'!$A$1:$CB$106,ROW($E39),21)&lt;&gt;"",INDEX('CoC Ranking Data'!$A$1:$CB$106,ROW($E39),21),"")</f>
        <v>0.11</v>
      </c>
      <c r="F39" s="8" t="str">
        <f t="shared" si="0"/>
        <v/>
      </c>
    </row>
    <row r="40" spans="1:6"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289" t="str">
        <f>IF(INDEX('CoC Ranking Data'!$A$1:$CB$106,ROW($E40),59)&lt;&gt;"",INDEX('CoC Ranking Data'!$A$1:$CB$106,ROW($E40),59),"")</f>
        <v/>
      </c>
      <c r="E40" s="303">
        <f>IF(INDEX('CoC Ranking Data'!$A$1:$CB$106,ROW($E40),21)&lt;&gt;"",INDEX('CoC Ranking Data'!$A$1:$CB$106,ROW($E40),21),"")</f>
        <v>0.46</v>
      </c>
      <c r="F40" s="8" t="str">
        <f t="shared" si="0"/>
        <v/>
      </c>
    </row>
    <row r="41" spans="1:6"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289" t="str">
        <f>IF(INDEX('CoC Ranking Data'!$A$1:$CB$106,ROW($E41),59)&lt;&gt;"",INDEX('CoC Ranking Data'!$A$1:$CB$106,ROW($E41),59),"")</f>
        <v/>
      </c>
      <c r="E41" s="303">
        <f>IF(INDEX('CoC Ranking Data'!$A$1:$CB$106,ROW($E41),21)&lt;&gt;"",INDEX('CoC Ranking Data'!$A$1:$CB$106,ROW($E41),21),"")</f>
        <v>0</v>
      </c>
      <c r="F41" s="8" t="str">
        <f t="shared" si="0"/>
        <v/>
      </c>
    </row>
    <row r="42" spans="1:6"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289" t="str">
        <f>IF(INDEX('CoC Ranking Data'!$A$1:$CB$106,ROW($E42),59)&lt;&gt;"",INDEX('CoC Ranking Data'!$A$1:$CB$106,ROW($E42),59),"")</f>
        <v/>
      </c>
      <c r="E42" s="303">
        <f>IF(INDEX('CoC Ranking Data'!$A$1:$CB$106,ROW($E42),21)&lt;&gt;"",INDEX('CoC Ranking Data'!$A$1:$CB$106,ROW($E42),21),"")</f>
        <v>0.75</v>
      </c>
      <c r="F42" s="8" t="str">
        <f t="shared" si="0"/>
        <v/>
      </c>
    </row>
    <row r="43" spans="1:6"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289" t="str">
        <f>IF(INDEX('CoC Ranking Data'!$A$1:$CB$106,ROW($E43),59)&lt;&gt;"",INDEX('CoC Ranking Data'!$A$1:$CB$106,ROW($E43),59),"")</f>
        <v/>
      </c>
      <c r="E43" s="303">
        <f>IF(INDEX('CoC Ranking Data'!$A$1:$CB$106,ROW($E43),21)&lt;&gt;"",INDEX('CoC Ranking Data'!$A$1:$CB$106,ROW($E43),21),"")</f>
        <v>0.19</v>
      </c>
      <c r="F43" s="8">
        <f t="shared" si="0"/>
        <v>0</v>
      </c>
    </row>
    <row r="44" spans="1:6"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289" t="str">
        <f>IF(INDEX('CoC Ranking Data'!$A$1:$CB$106,ROW($E44),59)&lt;&gt;"",INDEX('CoC Ranking Data'!$A$1:$CB$106,ROW($E44),59),"")</f>
        <v/>
      </c>
      <c r="E44" s="303">
        <f>IF(INDEX('CoC Ranking Data'!$A$1:$CB$106,ROW($E44),21)&lt;&gt;"",INDEX('CoC Ranking Data'!$A$1:$CB$106,ROW($E44),21),"")</f>
        <v>0.18181818181818182</v>
      </c>
      <c r="F44" s="8" t="str">
        <f t="shared" si="0"/>
        <v/>
      </c>
    </row>
    <row r="45" spans="1:6"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289" t="str">
        <f>IF(INDEX('CoC Ranking Data'!$A$1:$CB$106,ROW($E45),59)&lt;&gt;"",INDEX('CoC Ranking Data'!$A$1:$CB$106,ROW($E45),59),"")</f>
        <v/>
      </c>
      <c r="E45" s="303">
        <f>IF(INDEX('CoC Ranking Data'!$A$1:$CB$106,ROW($E45),21)&lt;&gt;"",INDEX('CoC Ranking Data'!$A$1:$CB$106,ROW($E45),21),"")</f>
        <v>0.27</v>
      </c>
      <c r="F45" s="8">
        <f t="shared" si="0"/>
        <v>0</v>
      </c>
    </row>
    <row r="46" spans="1:6"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289" t="str">
        <f>IF(INDEX('CoC Ranking Data'!$A$1:$CB$106,ROW($E46),59)&lt;&gt;"",INDEX('CoC Ranking Data'!$A$1:$CB$106,ROW($E46),59),"")</f>
        <v/>
      </c>
      <c r="E46" s="303">
        <f>IF(INDEX('CoC Ranking Data'!$A$1:$CB$106,ROW($E46),21)&lt;&gt;"",INDEX('CoC Ranking Data'!$A$1:$CB$106,ROW($E46),21),"")</f>
        <v>0.25</v>
      </c>
      <c r="F46" s="8" t="str">
        <f t="shared" si="0"/>
        <v/>
      </c>
    </row>
    <row r="47" spans="1:6"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289" t="str">
        <f>IF(INDEX('CoC Ranking Data'!$A$1:$CB$106,ROW($E47),59)&lt;&gt;"",INDEX('CoC Ranking Data'!$A$1:$CB$106,ROW($E47),59),"")</f>
        <v/>
      </c>
      <c r="E47" s="303">
        <f>IF(INDEX('CoC Ranking Data'!$A$1:$CB$106,ROW($E47),21)&lt;&gt;"",INDEX('CoC Ranking Data'!$A$1:$CB$106,ROW($E47),21),"")</f>
        <v>0.4</v>
      </c>
      <c r="F47" s="8" t="str">
        <f t="shared" si="0"/>
        <v/>
      </c>
    </row>
    <row r="48" spans="1:6"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289" t="str">
        <f>IF(INDEX('CoC Ranking Data'!$A$1:$CB$106,ROW($E48),59)&lt;&gt;"",INDEX('CoC Ranking Data'!$A$1:$CB$106,ROW($E48),59),"")</f>
        <v/>
      </c>
      <c r="E48" s="303">
        <f>IF(INDEX('CoC Ranking Data'!$A$1:$CB$106,ROW($E48),21)&lt;&gt;"",INDEX('CoC Ranking Data'!$A$1:$CB$106,ROW($E48),21),"")</f>
        <v>0.3</v>
      </c>
      <c r="F48" s="8" t="str">
        <f t="shared" si="0"/>
        <v/>
      </c>
    </row>
    <row r="49" spans="1:6"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289" t="str">
        <f>IF(INDEX('CoC Ranking Data'!$A$1:$CB$106,ROW($E49),59)&lt;&gt;"",INDEX('CoC Ranking Data'!$A$1:$CB$106,ROW($E49),59),"")</f>
        <v/>
      </c>
      <c r="E49" s="303">
        <f>IF(INDEX('CoC Ranking Data'!$A$1:$CB$106,ROW($E49),21)&lt;&gt;"",INDEX('CoC Ranking Data'!$A$1:$CB$106,ROW($E49),21),"")</f>
        <v>0.56999999999999995</v>
      </c>
      <c r="F49" s="8" t="str">
        <f t="shared" si="0"/>
        <v/>
      </c>
    </row>
    <row r="50" spans="1:6"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289" t="str">
        <f>IF(INDEX('CoC Ranking Data'!$A$1:$CB$106,ROW($E50),59)&lt;&gt;"",INDEX('CoC Ranking Data'!$A$1:$CB$106,ROW($E50),59),"")</f>
        <v/>
      </c>
      <c r="E50" s="303">
        <f>IF(INDEX('CoC Ranking Data'!$A$1:$CB$106,ROW($E50),21)&lt;&gt;"",INDEX('CoC Ranking Data'!$A$1:$CB$106,ROW($E50),21),"")</f>
        <v>0.4</v>
      </c>
      <c r="F50" s="8" t="str">
        <f t="shared" si="0"/>
        <v/>
      </c>
    </row>
    <row r="51" spans="1:6"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289" t="str">
        <f>IF(INDEX('CoC Ranking Data'!$A$1:$CB$106,ROW($E51),59)&lt;&gt;"",INDEX('CoC Ranking Data'!$A$1:$CB$106,ROW($E51),59),"")</f>
        <v/>
      </c>
      <c r="E51" s="303">
        <f>IF(INDEX('CoC Ranking Data'!$A$1:$CB$106,ROW($E51),21)&lt;&gt;"",INDEX('CoC Ranking Data'!$A$1:$CB$106,ROW($E51),21),"")</f>
        <v>0.17</v>
      </c>
      <c r="F51" s="8" t="str">
        <f t="shared" si="0"/>
        <v/>
      </c>
    </row>
    <row r="52" spans="1:6"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289" t="str">
        <f>IF(INDEX('CoC Ranking Data'!$A$1:$CB$106,ROW($E52),59)&lt;&gt;"",INDEX('CoC Ranking Data'!$A$1:$CB$106,ROW($E52),59),"")</f>
        <v/>
      </c>
      <c r="E52" s="303">
        <f>IF(INDEX('CoC Ranking Data'!$A$1:$CB$106,ROW($E52),21)&lt;&gt;"",INDEX('CoC Ranking Data'!$A$1:$CB$106,ROW($E52),21),"")</f>
        <v>0.78378378378378377</v>
      </c>
      <c r="F52" s="8" t="str">
        <f t="shared" si="0"/>
        <v/>
      </c>
    </row>
    <row r="53" spans="1:6"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289" t="str">
        <f>IF(INDEX('CoC Ranking Data'!$A$1:$CB$106,ROW($E53),59)&lt;&gt;"",INDEX('CoC Ranking Data'!$A$1:$CB$106,ROW($E53),59),"")</f>
        <v/>
      </c>
      <c r="E53" s="303">
        <f>IF(INDEX('CoC Ranking Data'!$A$1:$CB$106,ROW($E53),21)&lt;&gt;"",INDEX('CoC Ranking Data'!$A$1:$CB$106,ROW($E53),21),"")</f>
        <v>0.17</v>
      </c>
      <c r="F53" s="8">
        <f t="shared" si="0"/>
        <v>0</v>
      </c>
    </row>
    <row r="54" spans="1:6"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289" t="str">
        <f>IF(INDEX('CoC Ranking Data'!$A$1:$CB$106,ROW($E54),59)&lt;&gt;"",INDEX('CoC Ranking Data'!$A$1:$CB$106,ROW($E54),59),"")</f>
        <v/>
      </c>
      <c r="E54" s="303" t="str">
        <f>IF(INDEX('CoC Ranking Data'!$A$1:$CB$106,ROW($E54),21)&lt;&gt;"",INDEX('CoC Ranking Data'!$A$1:$CB$106,ROW($E54),21),"")</f>
        <v/>
      </c>
      <c r="F54" s="8" t="str">
        <f t="shared" si="0"/>
        <v/>
      </c>
    </row>
    <row r="55" spans="1:6"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289" t="str">
        <f>IF(INDEX('CoC Ranking Data'!$A$1:$CB$106,ROW($E55),59)&lt;&gt;"",INDEX('CoC Ranking Data'!$A$1:$CB$106,ROW($E55),59),"")</f>
        <v/>
      </c>
      <c r="E55" s="303" t="str">
        <f>IF(INDEX('CoC Ranking Data'!$A$1:$CB$106,ROW($E55),21)&lt;&gt;"",INDEX('CoC Ranking Data'!$A$1:$CB$106,ROW($E55),21),"")</f>
        <v/>
      </c>
      <c r="F55" s="8" t="str">
        <f t="shared" si="0"/>
        <v/>
      </c>
    </row>
    <row r="56" spans="1:6"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289" t="str">
        <f>IF(INDEX('CoC Ranking Data'!$A$1:$CB$106,ROW($E56),59)&lt;&gt;"",INDEX('CoC Ranking Data'!$A$1:$CB$106,ROW($E56),59),"")</f>
        <v/>
      </c>
      <c r="E56" s="303" t="str">
        <f>IF(INDEX('CoC Ranking Data'!$A$1:$CB$106,ROW($E56),21)&lt;&gt;"",INDEX('CoC Ranking Data'!$A$1:$CB$106,ROW($E56),21),"")</f>
        <v/>
      </c>
      <c r="F56" s="8" t="str">
        <f t="shared" si="0"/>
        <v/>
      </c>
    </row>
    <row r="57" spans="1:6"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289" t="str">
        <f>IF(INDEX('CoC Ranking Data'!$A$1:$CB$106,ROW($E57),59)&lt;&gt;"",INDEX('CoC Ranking Data'!$A$1:$CB$106,ROW($E57),59),"")</f>
        <v/>
      </c>
      <c r="E57" s="303" t="str">
        <f>IF(INDEX('CoC Ranking Data'!$A$1:$CB$106,ROW($E57),21)&lt;&gt;"",INDEX('CoC Ranking Data'!$A$1:$CB$106,ROW($E57),21),"")</f>
        <v/>
      </c>
      <c r="F57" s="8" t="str">
        <f t="shared" si="0"/>
        <v/>
      </c>
    </row>
    <row r="58" spans="1:6"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289" t="str">
        <f>IF(INDEX('CoC Ranking Data'!$A$1:$CB$106,ROW($E58),59)&lt;&gt;"",INDEX('CoC Ranking Data'!$A$1:$CB$106,ROW($E58),59),"")</f>
        <v/>
      </c>
      <c r="E58" s="303" t="str">
        <f>IF(INDEX('CoC Ranking Data'!$A$1:$CB$106,ROW($E58),21)&lt;&gt;"",INDEX('CoC Ranking Data'!$A$1:$CB$106,ROW($E58),21),"")</f>
        <v/>
      </c>
      <c r="F58" s="8" t="str">
        <f t="shared" si="0"/>
        <v/>
      </c>
    </row>
    <row r="59" spans="1:6"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289" t="str">
        <f>IF(INDEX('CoC Ranking Data'!$A$1:$CB$106,ROW($E59),59)&lt;&gt;"",INDEX('CoC Ranking Data'!$A$1:$CB$106,ROW($E59),59),"")</f>
        <v/>
      </c>
      <c r="E59" s="303" t="str">
        <f>IF(INDEX('CoC Ranking Data'!$A$1:$CB$106,ROW($E59),21)&lt;&gt;"",INDEX('CoC Ranking Data'!$A$1:$CB$106,ROW($E59),21),"")</f>
        <v/>
      </c>
      <c r="F59" s="8" t="str">
        <f t="shared" si="0"/>
        <v/>
      </c>
    </row>
    <row r="60" spans="1:6"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289" t="str">
        <f>IF(INDEX('CoC Ranking Data'!$A$1:$CB$106,ROW($E60),59)&lt;&gt;"",INDEX('CoC Ranking Data'!$A$1:$CB$106,ROW($E60),59),"")</f>
        <v/>
      </c>
      <c r="E60" s="303" t="str">
        <f>IF(INDEX('CoC Ranking Data'!$A$1:$CB$106,ROW($E60),21)&lt;&gt;"",INDEX('CoC Ranking Data'!$A$1:$CB$106,ROW($E60),21),"")</f>
        <v/>
      </c>
      <c r="F60" s="8" t="str">
        <f t="shared" si="0"/>
        <v/>
      </c>
    </row>
    <row r="61" spans="1:6"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289" t="str">
        <f>IF(INDEX('CoC Ranking Data'!$A$1:$CB$106,ROW($E61),59)&lt;&gt;"",INDEX('CoC Ranking Data'!$A$1:$CB$106,ROW($E61),59),"")</f>
        <v/>
      </c>
      <c r="E61" s="303" t="str">
        <f>IF(INDEX('CoC Ranking Data'!$A$1:$CB$106,ROW($E61),21)&lt;&gt;"",INDEX('CoC Ranking Data'!$A$1:$CB$106,ROW($E61),21),"")</f>
        <v/>
      </c>
      <c r="F61" s="8" t="str">
        <f t="shared" si="0"/>
        <v/>
      </c>
    </row>
    <row r="62" spans="1:6"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289" t="str">
        <f>IF(INDEX('CoC Ranking Data'!$A$1:$CB$106,ROW($E62),59)&lt;&gt;"",INDEX('CoC Ranking Data'!$A$1:$CB$106,ROW($E62),59),"")</f>
        <v/>
      </c>
      <c r="E62" s="303" t="str">
        <f>IF(INDEX('CoC Ranking Data'!$A$1:$CB$106,ROW($E62),21)&lt;&gt;"",INDEX('CoC Ranking Data'!$A$1:$CB$106,ROW($E62),21),"")</f>
        <v/>
      </c>
      <c r="F62" s="8" t="str">
        <f t="shared" si="0"/>
        <v/>
      </c>
    </row>
    <row r="63" spans="1:6"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289" t="str">
        <f>IF(INDEX('CoC Ranking Data'!$A$1:$CB$106,ROW($E63),59)&lt;&gt;"",INDEX('CoC Ranking Data'!$A$1:$CB$106,ROW($E63),59),"")</f>
        <v/>
      </c>
      <c r="E63" s="303" t="str">
        <f>IF(INDEX('CoC Ranking Data'!$A$1:$CB$106,ROW($E63),21)&lt;&gt;"",INDEX('CoC Ranking Data'!$A$1:$CB$106,ROW($E63),21),"")</f>
        <v/>
      </c>
      <c r="F63" s="8" t="str">
        <f t="shared" si="0"/>
        <v/>
      </c>
    </row>
    <row r="64" spans="1:6"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289" t="str">
        <f>IF(INDEX('CoC Ranking Data'!$A$1:$CB$106,ROW($E64),59)&lt;&gt;"",INDEX('CoC Ranking Data'!$A$1:$CB$106,ROW($E64),59),"")</f>
        <v/>
      </c>
      <c r="E64" s="303" t="str">
        <f>IF(INDEX('CoC Ranking Data'!$A$1:$CB$106,ROW($E64),21)&lt;&gt;"",INDEX('CoC Ranking Data'!$A$1:$CB$106,ROW($E64),21),"")</f>
        <v/>
      </c>
      <c r="F64" s="8" t="str">
        <f t="shared" si="0"/>
        <v/>
      </c>
    </row>
    <row r="65" spans="1:6"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289" t="str">
        <f>IF(INDEX('CoC Ranking Data'!$A$1:$CB$106,ROW($E65),59)&lt;&gt;"",INDEX('CoC Ranking Data'!$A$1:$CB$106,ROW($E65),59),"")</f>
        <v/>
      </c>
      <c r="E65" s="303" t="str">
        <f>IF(INDEX('CoC Ranking Data'!$A$1:$CB$106,ROW($E65),21)&lt;&gt;"",INDEX('CoC Ranking Data'!$A$1:$CB$106,ROW($E65),21),"")</f>
        <v/>
      </c>
      <c r="F65" s="8" t="str">
        <f t="shared" si="0"/>
        <v/>
      </c>
    </row>
    <row r="66" spans="1:6"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289" t="str">
        <f>IF(INDEX('CoC Ranking Data'!$A$1:$CB$106,ROW($E66),59)&lt;&gt;"",INDEX('CoC Ranking Data'!$A$1:$CB$106,ROW($E66),59),"")</f>
        <v/>
      </c>
      <c r="E66" s="303" t="str">
        <f>IF(INDEX('CoC Ranking Data'!$A$1:$CB$106,ROW($E66),21)&lt;&gt;"",INDEX('CoC Ranking Data'!$A$1:$CB$106,ROW($E66),21),"")</f>
        <v/>
      </c>
      <c r="F66" s="8" t="str">
        <f t="shared" si="0"/>
        <v/>
      </c>
    </row>
    <row r="67" spans="1:6"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289" t="str">
        <f>IF(INDEX('CoC Ranking Data'!$A$1:$CB$106,ROW($E67),59)&lt;&gt;"",INDEX('CoC Ranking Data'!$A$1:$CB$106,ROW($E67),59),"")</f>
        <v/>
      </c>
      <c r="E67" s="303" t="str">
        <f>IF(INDEX('CoC Ranking Data'!$A$1:$CB$106,ROW($E67),21)&lt;&gt;"",INDEX('CoC Ranking Data'!$A$1:$CB$106,ROW($E67),21),"")</f>
        <v/>
      </c>
      <c r="F67" s="8" t="str">
        <f t="shared" si="0"/>
        <v/>
      </c>
    </row>
    <row r="68" spans="1:6"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289" t="str">
        <f>IF(INDEX('CoC Ranking Data'!$A$1:$CB$106,ROW($E68),59)&lt;&gt;"",INDEX('CoC Ranking Data'!$A$1:$CB$106,ROW($E68),59),"")</f>
        <v/>
      </c>
      <c r="E68" s="303" t="str">
        <f>IF(INDEX('CoC Ranking Data'!$A$1:$CB$106,ROW($E68),21)&lt;&gt;"",INDEX('CoC Ranking Data'!$A$1:$CB$106,ROW($E68),21),"")</f>
        <v/>
      </c>
      <c r="F68" s="8" t="str">
        <f t="shared" si="0"/>
        <v/>
      </c>
    </row>
    <row r="69" spans="1:6"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289" t="str">
        <f>IF(INDEX('CoC Ranking Data'!$A$1:$CB$106,ROW($E69),59)&lt;&gt;"",INDEX('CoC Ranking Data'!$A$1:$CB$106,ROW($E69),59),"")</f>
        <v/>
      </c>
      <c r="E69" s="303" t="str">
        <f>IF(INDEX('CoC Ranking Data'!$A$1:$CB$106,ROW($E69),21)&lt;&gt;"",INDEX('CoC Ranking Data'!$A$1:$CB$106,ROW($E69),21),"")</f>
        <v/>
      </c>
      <c r="F69" s="8" t="str">
        <f t="shared" si="0"/>
        <v/>
      </c>
    </row>
    <row r="70" spans="1:6"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289" t="str">
        <f>IF(INDEX('CoC Ranking Data'!$A$1:$CB$106,ROW($E70),59)&lt;&gt;"",INDEX('CoC Ranking Data'!$A$1:$CB$106,ROW($E70),59),"")</f>
        <v/>
      </c>
      <c r="E70" s="303" t="str">
        <f>IF(INDEX('CoC Ranking Data'!$A$1:$CB$106,ROW($E70),21)&lt;&gt;"",INDEX('CoC Ranking Data'!$A$1:$CB$106,ROW($E70),21),"")</f>
        <v/>
      </c>
      <c r="F70" s="8" t="str">
        <f t="shared" si="0"/>
        <v/>
      </c>
    </row>
    <row r="71" spans="1:6"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289" t="str">
        <f>IF(INDEX('CoC Ranking Data'!$A$1:$CB$106,ROW($E71),59)&lt;&gt;"",INDEX('CoC Ranking Data'!$A$1:$CB$106,ROW($E71),59),"")</f>
        <v/>
      </c>
      <c r="E71" s="303" t="str">
        <f>IF(INDEX('CoC Ranking Data'!$A$1:$CB$106,ROW($E71),21)&lt;&gt;"",INDEX('CoC Ranking Data'!$A$1:$CB$106,ROW($E71),21),"")</f>
        <v/>
      </c>
      <c r="F71" s="8" t="str">
        <f t="shared" si="0"/>
        <v/>
      </c>
    </row>
    <row r="72" spans="1:6"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289" t="str">
        <f>IF(INDEX('CoC Ranking Data'!$A$1:$CB$106,ROW($E72),59)&lt;&gt;"",INDEX('CoC Ranking Data'!$A$1:$CB$106,ROW($E72),59),"")</f>
        <v/>
      </c>
      <c r="E72" s="303" t="str">
        <f>IF(INDEX('CoC Ranking Data'!$A$1:$CB$106,ROW($E72),21)&lt;&gt;"",INDEX('CoC Ranking Data'!$A$1:$CB$106,ROW($E72),21),"")</f>
        <v/>
      </c>
      <c r="F72" s="8" t="str">
        <f t="shared" si="0"/>
        <v/>
      </c>
    </row>
    <row r="73" spans="1:6"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289" t="str">
        <f>IF(INDEX('CoC Ranking Data'!$A$1:$CB$106,ROW($E73),59)&lt;&gt;"",INDEX('CoC Ranking Data'!$A$1:$CB$106,ROW($E73),59),"")</f>
        <v/>
      </c>
      <c r="E73" s="303" t="str">
        <f>IF(INDEX('CoC Ranking Data'!$A$1:$CB$106,ROW($E73),21)&lt;&gt;"",INDEX('CoC Ranking Data'!$A$1:$CB$106,ROW($E73),21),"")</f>
        <v/>
      </c>
      <c r="F73" s="8" t="str">
        <f t="shared" si="0"/>
        <v/>
      </c>
    </row>
    <row r="74" spans="1:6"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289" t="str">
        <f>IF(INDEX('CoC Ranking Data'!$A$1:$CB$106,ROW($E74),59)&lt;&gt;"",INDEX('CoC Ranking Data'!$A$1:$CB$106,ROW($E74),59),"")</f>
        <v/>
      </c>
      <c r="E74" s="303" t="str">
        <f>IF(INDEX('CoC Ranking Data'!$A$1:$CB$106,ROW($E74),21)&lt;&gt;"",INDEX('CoC Ranking Data'!$A$1:$CB$106,ROW($E74),21),"")</f>
        <v/>
      </c>
      <c r="F74" s="8" t="str">
        <f t="shared" ref="F74:F102" si="1">IF(AND(A74&lt;&gt;"",E74&lt;&gt;""),IF(C74&lt;&gt;"PH",IF(E74&gt;=0.45,5,IF(AND(E74&lt;0.45,E74&gt;=0.4),3,IF(AND(E74&lt;0.4,E74&gt;=0.34),1,0))),""),"")</f>
        <v/>
      </c>
    </row>
    <row r="75" spans="1:6"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289" t="str">
        <f>IF(INDEX('CoC Ranking Data'!$A$1:$CB$106,ROW($E75),59)&lt;&gt;"",INDEX('CoC Ranking Data'!$A$1:$CB$106,ROW($E75),59),"")</f>
        <v/>
      </c>
      <c r="E75" s="303" t="str">
        <f>IF(INDEX('CoC Ranking Data'!$A$1:$CB$106,ROW($E75),21)&lt;&gt;"",INDEX('CoC Ranking Data'!$A$1:$CB$106,ROW($E75),21),"")</f>
        <v/>
      </c>
      <c r="F75" s="8" t="str">
        <f t="shared" si="1"/>
        <v/>
      </c>
    </row>
    <row r="76" spans="1:6"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289" t="str">
        <f>IF(INDEX('CoC Ranking Data'!$A$1:$CB$106,ROW($E76),59)&lt;&gt;"",INDEX('CoC Ranking Data'!$A$1:$CB$106,ROW($E76),59),"")</f>
        <v/>
      </c>
      <c r="E76" s="303" t="str">
        <f>IF(INDEX('CoC Ranking Data'!$A$1:$CB$106,ROW($E76),21)&lt;&gt;"",INDEX('CoC Ranking Data'!$A$1:$CB$106,ROW($E76),21),"")</f>
        <v/>
      </c>
      <c r="F76" s="8" t="str">
        <f t="shared" si="1"/>
        <v/>
      </c>
    </row>
    <row r="77" spans="1:6"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289" t="str">
        <f>IF(INDEX('CoC Ranking Data'!$A$1:$CB$106,ROW($E77),59)&lt;&gt;"",INDEX('CoC Ranking Data'!$A$1:$CB$106,ROW($E77),59),"")</f>
        <v/>
      </c>
      <c r="E77" s="303" t="str">
        <f>IF(INDEX('CoC Ranking Data'!$A$1:$CB$106,ROW($E77),21)&lt;&gt;"",INDEX('CoC Ranking Data'!$A$1:$CB$106,ROW($E77),21),"")</f>
        <v/>
      </c>
      <c r="F77" s="8" t="str">
        <f t="shared" si="1"/>
        <v/>
      </c>
    </row>
    <row r="78" spans="1:6"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289" t="str">
        <f>IF(INDEX('CoC Ranking Data'!$A$1:$CB$106,ROW($E78),59)&lt;&gt;"",INDEX('CoC Ranking Data'!$A$1:$CB$106,ROW($E78),59),"")</f>
        <v/>
      </c>
      <c r="E78" s="303" t="str">
        <f>IF(INDEX('CoC Ranking Data'!$A$1:$CB$106,ROW($E78),21)&lt;&gt;"",INDEX('CoC Ranking Data'!$A$1:$CB$106,ROW($E78),21),"")</f>
        <v/>
      </c>
      <c r="F78" s="8" t="str">
        <f t="shared" si="1"/>
        <v/>
      </c>
    </row>
    <row r="79" spans="1:6"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289" t="str">
        <f>IF(INDEX('CoC Ranking Data'!$A$1:$CB$106,ROW($E79),59)&lt;&gt;"",INDEX('CoC Ranking Data'!$A$1:$CB$106,ROW($E79),59),"")</f>
        <v/>
      </c>
      <c r="E79" s="303" t="str">
        <f>IF(INDEX('CoC Ranking Data'!$A$1:$CB$106,ROW($E79),21)&lt;&gt;"",INDEX('CoC Ranking Data'!$A$1:$CB$106,ROW($E79),21),"")</f>
        <v/>
      </c>
      <c r="F79" s="8" t="str">
        <f t="shared" si="1"/>
        <v/>
      </c>
    </row>
    <row r="80" spans="1:6"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289" t="str">
        <f>IF(INDEX('CoC Ranking Data'!$A$1:$CB$106,ROW($E80),59)&lt;&gt;"",INDEX('CoC Ranking Data'!$A$1:$CB$106,ROW($E80),59),"")</f>
        <v/>
      </c>
      <c r="E80" s="303" t="str">
        <f>IF(INDEX('CoC Ranking Data'!$A$1:$CB$106,ROW($E80),21)&lt;&gt;"",INDEX('CoC Ranking Data'!$A$1:$CB$106,ROW($E80),21),"")</f>
        <v/>
      </c>
      <c r="F80" s="8" t="str">
        <f t="shared" si="1"/>
        <v/>
      </c>
    </row>
    <row r="81" spans="1:6"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289" t="str">
        <f>IF(INDEX('CoC Ranking Data'!$A$1:$CB$106,ROW($E81),59)&lt;&gt;"",INDEX('CoC Ranking Data'!$A$1:$CB$106,ROW($E81),59),"")</f>
        <v/>
      </c>
      <c r="E81" s="303" t="str">
        <f>IF(INDEX('CoC Ranking Data'!$A$1:$CB$106,ROW($E81),21)&lt;&gt;"",INDEX('CoC Ranking Data'!$A$1:$CB$106,ROW($E81),21),"")</f>
        <v/>
      </c>
      <c r="F81" s="8" t="str">
        <f t="shared" si="1"/>
        <v/>
      </c>
    </row>
    <row r="82" spans="1:6"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289" t="str">
        <f>IF(INDEX('CoC Ranking Data'!$A$1:$CB$106,ROW($E82),59)&lt;&gt;"",INDEX('CoC Ranking Data'!$A$1:$CB$106,ROW($E82),59),"")</f>
        <v/>
      </c>
      <c r="E82" s="303" t="str">
        <f>IF(INDEX('CoC Ranking Data'!$A$1:$CB$106,ROW($E82),21)&lt;&gt;"",INDEX('CoC Ranking Data'!$A$1:$CB$106,ROW($E82),21),"")</f>
        <v/>
      </c>
      <c r="F82" s="8" t="str">
        <f t="shared" si="1"/>
        <v/>
      </c>
    </row>
    <row r="83" spans="1:6"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289" t="str">
        <f>IF(INDEX('CoC Ranking Data'!$A$1:$CB$106,ROW($E83),59)&lt;&gt;"",INDEX('CoC Ranking Data'!$A$1:$CB$106,ROW($E83),59),"")</f>
        <v/>
      </c>
      <c r="E83" s="303" t="str">
        <f>IF(INDEX('CoC Ranking Data'!$A$1:$CB$106,ROW($E83),21)&lt;&gt;"",INDEX('CoC Ranking Data'!$A$1:$CB$106,ROW($E83),21),"")</f>
        <v/>
      </c>
      <c r="F83" s="8" t="str">
        <f t="shared" si="1"/>
        <v/>
      </c>
    </row>
    <row r="84" spans="1:6"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289" t="str">
        <f>IF(INDEX('CoC Ranking Data'!$A$1:$CB$106,ROW($E84),59)&lt;&gt;"",INDEX('CoC Ranking Data'!$A$1:$CB$106,ROW($E84),59),"")</f>
        <v/>
      </c>
      <c r="E84" s="303" t="str">
        <f>IF(INDEX('CoC Ranking Data'!$A$1:$CB$106,ROW($E84),21)&lt;&gt;"",INDEX('CoC Ranking Data'!$A$1:$CB$106,ROW($E84),21),"")</f>
        <v/>
      </c>
      <c r="F84" s="8" t="str">
        <f t="shared" si="1"/>
        <v/>
      </c>
    </row>
    <row r="85" spans="1:6"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289" t="str">
        <f>IF(INDEX('CoC Ranking Data'!$A$1:$CB$106,ROW($E85),59)&lt;&gt;"",INDEX('CoC Ranking Data'!$A$1:$CB$106,ROW($E85),59),"")</f>
        <v/>
      </c>
      <c r="E85" s="303" t="str">
        <f>IF(INDEX('CoC Ranking Data'!$A$1:$CB$106,ROW($E85),21)&lt;&gt;"",INDEX('CoC Ranking Data'!$A$1:$CB$106,ROW($E85),21),"")</f>
        <v/>
      </c>
      <c r="F85" s="8" t="str">
        <f t="shared" si="1"/>
        <v/>
      </c>
    </row>
    <row r="86" spans="1:6"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289" t="str">
        <f>IF(INDEX('CoC Ranking Data'!$A$1:$CB$106,ROW($E86),59)&lt;&gt;"",INDEX('CoC Ranking Data'!$A$1:$CB$106,ROW($E86),59),"")</f>
        <v/>
      </c>
      <c r="E86" s="303" t="str">
        <f>IF(INDEX('CoC Ranking Data'!$A$1:$CB$106,ROW($E86),21)&lt;&gt;"",INDEX('CoC Ranking Data'!$A$1:$CB$106,ROW($E86),21),"")</f>
        <v/>
      </c>
      <c r="F86" s="8" t="str">
        <f t="shared" si="1"/>
        <v/>
      </c>
    </row>
    <row r="87" spans="1:6"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289" t="str">
        <f>IF(INDEX('CoC Ranking Data'!$A$1:$CB$106,ROW($E87),59)&lt;&gt;"",INDEX('CoC Ranking Data'!$A$1:$CB$106,ROW($E87),59),"")</f>
        <v/>
      </c>
      <c r="E87" s="303" t="str">
        <f>IF(INDEX('CoC Ranking Data'!$A$1:$CB$106,ROW($E87),21)&lt;&gt;"",INDEX('CoC Ranking Data'!$A$1:$CB$106,ROW($E87),21),"")</f>
        <v/>
      </c>
      <c r="F87" s="8" t="str">
        <f t="shared" si="1"/>
        <v/>
      </c>
    </row>
    <row r="88" spans="1:6"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289" t="str">
        <f>IF(INDEX('CoC Ranking Data'!$A$1:$CB$106,ROW($E88),59)&lt;&gt;"",INDEX('CoC Ranking Data'!$A$1:$CB$106,ROW($E88),59),"")</f>
        <v/>
      </c>
      <c r="E88" s="303" t="str">
        <f>IF(INDEX('CoC Ranking Data'!$A$1:$CB$106,ROW($E88),21)&lt;&gt;"",INDEX('CoC Ranking Data'!$A$1:$CB$106,ROW($E88),21),"")</f>
        <v/>
      </c>
      <c r="F88" s="8" t="str">
        <f t="shared" si="1"/>
        <v/>
      </c>
    </row>
    <row r="89" spans="1:6"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289" t="str">
        <f>IF(INDEX('CoC Ranking Data'!$A$1:$CB$106,ROW($E89),59)&lt;&gt;"",INDEX('CoC Ranking Data'!$A$1:$CB$106,ROW($E89),59),"")</f>
        <v/>
      </c>
      <c r="E89" s="303" t="str">
        <f>IF(INDEX('CoC Ranking Data'!$A$1:$CB$106,ROW($E89),21)&lt;&gt;"",INDEX('CoC Ranking Data'!$A$1:$CB$106,ROW($E89),21),"")</f>
        <v/>
      </c>
      <c r="F89" s="8" t="str">
        <f t="shared" si="1"/>
        <v/>
      </c>
    </row>
    <row r="90" spans="1:6"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289" t="str">
        <f>IF(INDEX('CoC Ranking Data'!$A$1:$CB$106,ROW($E90),59)&lt;&gt;"",INDEX('CoC Ranking Data'!$A$1:$CB$106,ROW($E90),59),"")</f>
        <v/>
      </c>
      <c r="E90" s="303" t="str">
        <f>IF(INDEX('CoC Ranking Data'!$A$1:$CB$106,ROW($E90),21)&lt;&gt;"",INDEX('CoC Ranking Data'!$A$1:$CB$106,ROW($E90),21),"")</f>
        <v/>
      </c>
      <c r="F90" s="8" t="str">
        <f t="shared" si="1"/>
        <v/>
      </c>
    </row>
    <row r="91" spans="1:6"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289" t="str">
        <f>IF(INDEX('CoC Ranking Data'!$A$1:$CB$106,ROW($E91),59)&lt;&gt;"",INDEX('CoC Ranking Data'!$A$1:$CB$106,ROW($E91),59),"")</f>
        <v/>
      </c>
      <c r="E91" s="303" t="str">
        <f>IF(INDEX('CoC Ranking Data'!$A$1:$CB$106,ROW($E91),21)&lt;&gt;"",INDEX('CoC Ranking Data'!$A$1:$CB$106,ROW($E91),21),"")</f>
        <v/>
      </c>
      <c r="F91" s="8" t="str">
        <f t="shared" si="1"/>
        <v/>
      </c>
    </row>
    <row r="92" spans="1:6"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289" t="str">
        <f>IF(INDEX('CoC Ranking Data'!$A$1:$CB$106,ROW($E92),59)&lt;&gt;"",INDEX('CoC Ranking Data'!$A$1:$CB$106,ROW($E92),59),"")</f>
        <v/>
      </c>
      <c r="E92" s="303" t="str">
        <f>IF(INDEX('CoC Ranking Data'!$A$1:$CB$106,ROW($E92),21)&lt;&gt;"",INDEX('CoC Ranking Data'!$A$1:$CB$106,ROW($E92),21),"")</f>
        <v/>
      </c>
      <c r="F92" s="8" t="str">
        <f t="shared" si="1"/>
        <v/>
      </c>
    </row>
    <row r="93" spans="1:6"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289" t="str">
        <f>IF(INDEX('CoC Ranking Data'!$A$1:$CB$106,ROW($E93),59)&lt;&gt;"",INDEX('CoC Ranking Data'!$A$1:$CB$106,ROW($E93),59),"")</f>
        <v/>
      </c>
      <c r="E93" s="303" t="str">
        <f>IF(INDEX('CoC Ranking Data'!$A$1:$CB$106,ROW($E93),21)&lt;&gt;"",INDEX('CoC Ranking Data'!$A$1:$CB$106,ROW($E93),21),"")</f>
        <v/>
      </c>
      <c r="F93" s="8" t="str">
        <f t="shared" si="1"/>
        <v/>
      </c>
    </row>
    <row r="94" spans="1:6"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289" t="str">
        <f>IF(INDEX('CoC Ranking Data'!$A$1:$CB$106,ROW($E94),59)&lt;&gt;"",INDEX('CoC Ranking Data'!$A$1:$CB$106,ROW($E94),59),"")</f>
        <v/>
      </c>
      <c r="E94" s="303" t="str">
        <f>IF(INDEX('CoC Ranking Data'!$A$1:$CB$106,ROW($E94),21)&lt;&gt;"",INDEX('CoC Ranking Data'!$A$1:$CB$106,ROW($E94),21),"")</f>
        <v/>
      </c>
      <c r="F94" s="8" t="str">
        <f t="shared" si="1"/>
        <v/>
      </c>
    </row>
    <row r="95" spans="1:6"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289" t="str">
        <f>IF(INDEX('CoC Ranking Data'!$A$1:$CB$106,ROW($E95),59)&lt;&gt;"",INDEX('CoC Ranking Data'!$A$1:$CB$106,ROW($E95),59),"")</f>
        <v/>
      </c>
      <c r="E95" s="303" t="str">
        <f>IF(INDEX('CoC Ranking Data'!$A$1:$CB$106,ROW($E95),21)&lt;&gt;"",INDEX('CoC Ranking Data'!$A$1:$CB$106,ROW($E95),21),"")</f>
        <v/>
      </c>
      <c r="F95" s="8" t="str">
        <f t="shared" si="1"/>
        <v/>
      </c>
    </row>
    <row r="96" spans="1:6"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289" t="str">
        <f>IF(INDEX('CoC Ranking Data'!$A$1:$CB$106,ROW($E96),59)&lt;&gt;"",INDEX('CoC Ranking Data'!$A$1:$CB$106,ROW($E96),59),"")</f>
        <v/>
      </c>
      <c r="E96" s="303" t="str">
        <f>IF(INDEX('CoC Ranking Data'!$A$1:$CB$106,ROW($E96),21)&lt;&gt;"",INDEX('CoC Ranking Data'!$A$1:$CB$106,ROW($E96),21),"")</f>
        <v/>
      </c>
      <c r="F96" s="8" t="str">
        <f t="shared" si="1"/>
        <v/>
      </c>
    </row>
    <row r="97" spans="1:6"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289" t="str">
        <f>IF(INDEX('CoC Ranking Data'!$A$1:$CB$106,ROW($E97),59)&lt;&gt;"",INDEX('CoC Ranking Data'!$A$1:$CB$106,ROW($E97),59),"")</f>
        <v/>
      </c>
      <c r="E97" s="303" t="str">
        <f>IF(INDEX('CoC Ranking Data'!$A$1:$CB$106,ROW($E97),21)&lt;&gt;"",INDEX('CoC Ranking Data'!$A$1:$CB$106,ROW($E97),21),"")</f>
        <v/>
      </c>
      <c r="F97" s="8" t="str">
        <f t="shared" si="1"/>
        <v/>
      </c>
    </row>
    <row r="98" spans="1:6"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289" t="str">
        <f>IF(INDEX('CoC Ranking Data'!$A$1:$CB$106,ROW($E98),59)&lt;&gt;"",INDEX('CoC Ranking Data'!$A$1:$CB$106,ROW($E98),59),"")</f>
        <v/>
      </c>
      <c r="E98" s="303" t="str">
        <f>IF(INDEX('CoC Ranking Data'!$A$1:$CB$106,ROW($E98),21)&lt;&gt;"",INDEX('CoC Ranking Data'!$A$1:$CB$106,ROW($E98),21),"")</f>
        <v/>
      </c>
      <c r="F98" s="8" t="str">
        <f t="shared" si="1"/>
        <v/>
      </c>
    </row>
    <row r="99" spans="1:6"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289" t="str">
        <f>IF(INDEX('CoC Ranking Data'!$A$1:$CB$106,ROW($E99),59)&lt;&gt;"",INDEX('CoC Ranking Data'!$A$1:$CB$106,ROW($E99),59),"")</f>
        <v/>
      </c>
      <c r="E99" s="303" t="str">
        <f>IF(INDEX('CoC Ranking Data'!$A$1:$CB$106,ROW($E99),21)&lt;&gt;"",INDEX('CoC Ranking Data'!$A$1:$CB$106,ROW($E99),21),"")</f>
        <v/>
      </c>
      <c r="F99" s="8" t="str">
        <f t="shared" si="1"/>
        <v/>
      </c>
    </row>
    <row r="100" spans="1:6"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289" t="str">
        <f>IF(INDEX('CoC Ranking Data'!$A$1:$CB$106,ROW($E100),59)&lt;&gt;"",INDEX('CoC Ranking Data'!$A$1:$CB$106,ROW($E100),59),"")</f>
        <v/>
      </c>
      <c r="E100" s="303" t="str">
        <f>IF(INDEX('CoC Ranking Data'!$A$1:$CB$106,ROW($E100),21)&lt;&gt;"",INDEX('CoC Ranking Data'!$A$1:$CB$106,ROW($E100),21),"")</f>
        <v/>
      </c>
      <c r="F100" s="8" t="str">
        <f t="shared" si="1"/>
        <v/>
      </c>
    </row>
    <row r="101" spans="1:6"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289" t="str">
        <f>IF(INDEX('CoC Ranking Data'!$A$1:$CB$106,ROW($E101),59)&lt;&gt;"",INDEX('CoC Ranking Data'!$A$1:$CB$106,ROW($E101),59),"")</f>
        <v/>
      </c>
      <c r="E101" s="303" t="str">
        <f>IF(INDEX('CoC Ranking Data'!$A$1:$CB$106,ROW($E101),21)&lt;&gt;"",INDEX('CoC Ranking Data'!$A$1:$CB$106,ROW($E101),21),"")</f>
        <v/>
      </c>
      <c r="F101" s="8" t="str">
        <f t="shared" si="1"/>
        <v/>
      </c>
    </row>
    <row r="102" spans="1:6"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289" t="str">
        <f>IF(INDEX('CoC Ranking Data'!$A$1:$CB$106,ROW($E102),59)&lt;&gt;"",INDEX('CoC Ranking Data'!$A$1:$CB$106,ROW($E102),59),"")</f>
        <v/>
      </c>
      <c r="E102" s="303" t="str">
        <f>IF(INDEX('CoC Ranking Data'!$A$1:$CB$106,ROW($E102),21)&lt;&gt;"",INDEX('CoC Ranking Data'!$A$1:$CB$106,ROW($E102),21),"")</f>
        <v/>
      </c>
      <c r="F102" s="8" t="str">
        <f t="shared" si="1"/>
        <v/>
      </c>
    </row>
  </sheetData>
  <sheetProtection algorithmName="SHA-512" hashValue="ln0vVNoGo1FuK3Wr0RkeO0djoeM9gftVu6Gb5cgZAnddL//KVNv5Y6Rd7d6mvvoZTu4T0GRLf0eOXTDAjfjJTw==" saltValue="faviS9XkCAubKIjYoxTDAg==" spinCount="100000" sheet="1" objects="1" scenarios="1" selectLockedCells="1"/>
  <autoFilter ref="A8:F8" xr:uid="{00000000-0009-0000-0000-000010000000}">
    <filterColumn colId="0" showButton="0"/>
    <filterColumn colId="1" showButton="0"/>
    <filterColumn colId="2" showButton="0"/>
  </autoFilter>
  <hyperlinks>
    <hyperlink ref="E1" location="'Scoring Chart'!A1" display="Return to Scoring Chart"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18" x14ac:dyDescent="0.25">
      <c r="A1" s="338"/>
      <c r="B1" s="413" t="s">
        <v>824</v>
      </c>
      <c r="C1" s="343"/>
      <c r="E1" s="445" t="s">
        <v>581</v>
      </c>
    </row>
    <row r="2" spans="1:5" ht="15.75" customHeight="1" x14ac:dyDescent="0.25">
      <c r="A2" s="338"/>
      <c r="B2" s="373" t="s">
        <v>980</v>
      </c>
      <c r="C2" s="304"/>
      <c r="D2" s="376"/>
    </row>
    <row r="3" spans="1:5" ht="15.75" customHeight="1" x14ac:dyDescent="0.25">
      <c r="A3" s="338"/>
      <c r="B3" s="373" t="s">
        <v>585</v>
      </c>
      <c r="C3" s="304"/>
      <c r="D3" s="376"/>
    </row>
    <row r="4" spans="1:5" ht="15.75" customHeight="1" x14ac:dyDescent="0.25">
      <c r="A4" s="338"/>
      <c r="B4" s="373" t="s">
        <v>584</v>
      </c>
      <c r="C4" s="304"/>
      <c r="D4" s="376"/>
    </row>
    <row r="5" spans="1:5" ht="15.75" customHeight="1" x14ac:dyDescent="0.25">
      <c r="A5" s="338"/>
      <c r="B5" s="1"/>
      <c r="C5" s="304"/>
    </row>
    <row r="6" spans="1:5" ht="15.75" customHeight="1" x14ac:dyDescent="0.25">
      <c r="A6" s="338"/>
      <c r="C6" s="304"/>
    </row>
    <row r="7" spans="1:5" ht="15.75" thickBot="1" x14ac:dyDescent="0.3"/>
    <row r="8" spans="1:5" s="12" customFormat="1" ht="15.75" thickBot="1" x14ac:dyDescent="0.3">
      <c r="A8" s="334" t="s">
        <v>2</v>
      </c>
      <c r="B8" s="334" t="s">
        <v>3</v>
      </c>
      <c r="C8" s="291" t="s">
        <v>4</v>
      </c>
      <c r="D8" s="291"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t="str">
        <f>IF(AND(INDEX('CoC Ranking Data'!$A$1:$CB$106,ROW($D9),24)&lt;&gt;"", C9="PH"),INDEX('CoC Ranking Data'!$A$1:$CB$106,ROW($D9),24),"")</f>
        <v/>
      </c>
      <c r="E9" s="8" t="str">
        <f>IF(AND(A9&lt;&gt;"",D9&lt;&gt;""),IF(C9="PH",IF(D9&gt;=0.69,8,IF(AND(D9&lt;0.69,D9&gt;=0.6),5,IF(AND(D9&lt;0.6,D9&gt;=0.5),2,0))),""),"")</f>
        <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IF(AND(INDEX('CoC Ranking Data'!$A$1:$CB$106,ROW($D10),24)&lt;&gt;"", C10="PH"),INDEX('CoC Ranking Data'!$A$1:$CB$106,ROW($D10),24),"")</f>
        <v>0.55000000000000004</v>
      </c>
      <c r="E10" s="8">
        <f t="shared" ref="E10:E73" si="0">IF(AND(A10&lt;&gt;"",D10&lt;&gt;""),IF(C10="PH",IF(D10&gt;=0.69,8,IF(AND(D10&lt;0.69,D10&gt;=0.6),5,IF(AND(D10&lt;0.6,D10&gt;=0.5),2,0))),""),"")</f>
        <v>2</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IF(AND(INDEX('CoC Ranking Data'!$A$1:$CB$106,ROW($D11),24)&lt;&gt;"", C11="PH"),INDEX('CoC Ranking Data'!$A$1:$CB$106,ROW($D11),24),"")</f>
        <v>1</v>
      </c>
      <c r="E11" s="8">
        <f t="shared" si="0"/>
        <v>8</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IF(AND(INDEX('CoC Ranking Data'!$A$1:$CB$106,ROW($D12),24)&lt;&gt;"", C12="PH"),INDEX('CoC Ranking Data'!$A$1:$CB$106,ROW($D12),24),"")</f>
        <v>0.63</v>
      </c>
      <c r="E12" s="8">
        <f t="shared" si="0"/>
        <v>5</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IF(AND(INDEX('CoC Ranking Data'!$A$1:$CB$106,ROW($D13),24)&lt;&gt;"", C13="PH"),INDEX('CoC Ranking Data'!$A$1:$CB$106,ROW($D13),24),"")</f>
        <v>0.56000000000000005</v>
      </c>
      <c r="E13" s="8">
        <f t="shared" si="0"/>
        <v>2</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t="str">
        <f>IF(AND(INDEX('CoC Ranking Data'!$A$1:$CB$106,ROW($D14),24)&lt;&gt;"", C14="PH"),INDEX('CoC Ranking Data'!$A$1:$CB$106,ROW($D14),24),"")</f>
        <v/>
      </c>
      <c r="E14" s="8" t="str">
        <f t="shared" si="0"/>
        <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t="str">
        <f>IF(AND(INDEX('CoC Ranking Data'!$A$1:$CB$106,ROW($D15),24)&lt;&gt;"", C15="PH"),INDEX('CoC Ranking Data'!$A$1:$CB$106,ROW($D15),24),"")</f>
        <v/>
      </c>
      <c r="E15" s="8" t="str">
        <f t="shared" si="0"/>
        <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IF(AND(INDEX('CoC Ranking Data'!$A$1:$CB$106,ROW($D16),24)&lt;&gt;"", C16="PH"),INDEX('CoC Ranking Data'!$A$1:$CB$106,ROW($D16),24),"")</f>
        <v>0.78</v>
      </c>
      <c r="E16" s="8">
        <f t="shared" si="0"/>
        <v>8</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IF(AND(INDEX('CoC Ranking Data'!$A$1:$CB$106,ROW($D17),24)&lt;&gt;"", C17="PH"),INDEX('CoC Ranking Data'!$A$1:$CB$106,ROW($D17),24),"")</f>
        <v>0.36</v>
      </c>
      <c r="E17" s="8">
        <f t="shared" si="0"/>
        <v>0</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IF(AND(INDEX('CoC Ranking Data'!$A$1:$CB$106,ROW($D18),24)&lt;&gt;"", C18="PH"),INDEX('CoC Ranking Data'!$A$1:$CB$106,ROW($D18),24),"")</f>
        <v>0.67</v>
      </c>
      <c r="E18" s="8">
        <f t="shared" si="0"/>
        <v>5</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IF(AND(INDEX('CoC Ranking Data'!$A$1:$CB$106,ROW($D19),24)&lt;&gt;"", C19="PH"),INDEX('CoC Ranking Data'!$A$1:$CB$106,ROW($D19),24),"")</f>
        <v>0.63</v>
      </c>
      <c r="E19" s="8">
        <f t="shared" si="0"/>
        <v>5</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IF(AND(INDEX('CoC Ranking Data'!$A$1:$CB$106,ROW($D20),24)&lt;&gt;"", C20="PH"),INDEX('CoC Ranking Data'!$A$1:$CB$106,ROW($D20),24),"")</f>
        <v>0.82</v>
      </c>
      <c r="E20" s="8">
        <f t="shared" si="0"/>
        <v>8</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IF(AND(INDEX('CoC Ranking Data'!$A$1:$CB$106,ROW($D21),24)&lt;&gt;"", C21="PH"),INDEX('CoC Ranking Data'!$A$1:$CB$106,ROW($D21),24),"")</f>
        <v>0.67</v>
      </c>
      <c r="E21" s="8">
        <f t="shared" si="0"/>
        <v>5</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IF(AND(INDEX('CoC Ranking Data'!$A$1:$CB$106,ROW($D22),24)&lt;&gt;"", C22="PH"),INDEX('CoC Ranking Data'!$A$1:$CB$106,ROW($D22),24),"")</f>
        <v>0</v>
      </c>
      <c r="E22" s="8">
        <f t="shared" si="0"/>
        <v>0</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t="str">
        <f>IF(AND(INDEX('CoC Ranking Data'!$A$1:$CB$106,ROW($D23),24)&lt;&gt;"", C23="PH"),INDEX('CoC Ranking Data'!$A$1:$CB$106,ROW($D23),24),"")</f>
        <v/>
      </c>
      <c r="E23" s="8" t="str">
        <f t="shared" si="0"/>
        <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IF(AND(INDEX('CoC Ranking Data'!$A$1:$CB$106,ROW($D24),24)&lt;&gt;"", C24="PH"),INDEX('CoC Ranking Data'!$A$1:$CB$106,ROW($D24),24),"")</f>
        <v>0.75</v>
      </c>
      <c r="E24" s="8">
        <f t="shared" si="0"/>
        <v>8</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IF(AND(INDEX('CoC Ranking Data'!$A$1:$CB$106,ROW($D25),24)&lt;&gt;"", C25="PH"),INDEX('CoC Ranking Data'!$A$1:$CB$106,ROW($D25),24),"")</f>
        <v>0.10344827586206896</v>
      </c>
      <c r="E25" s="8">
        <f t="shared" si="0"/>
        <v>0</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t="str">
        <f>IF(AND(INDEX('CoC Ranking Data'!$A$1:$CB$106,ROW($D26),24)&lt;&gt;"", C26="PH"),INDEX('CoC Ranking Data'!$A$1:$CB$106,ROW($D26),24),"")</f>
        <v/>
      </c>
      <c r="E26" s="8" t="str">
        <f t="shared" si="0"/>
        <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t="str">
        <f>IF(AND(INDEX('CoC Ranking Data'!$A$1:$CB$106,ROW($D27),24)&lt;&gt;"", C27="PH"),INDEX('CoC Ranking Data'!$A$1:$CB$106,ROW($D27),24),"")</f>
        <v/>
      </c>
      <c r="E27" s="8" t="str">
        <f t="shared" si="0"/>
        <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IF(AND(INDEX('CoC Ranking Data'!$A$1:$CB$106,ROW($D28),24)&lt;&gt;"", C28="PH"),INDEX('CoC Ranking Data'!$A$1:$CB$106,ROW($D28),24),"")</f>
        <v>0.7</v>
      </c>
      <c r="E28" s="8">
        <f t="shared" si="0"/>
        <v>8</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IF(AND(INDEX('CoC Ranking Data'!$A$1:$CB$106,ROW($D29),24)&lt;&gt;"", C29="PH"),INDEX('CoC Ranking Data'!$A$1:$CB$106,ROW($D29),24),"")</f>
        <v>0.43</v>
      </c>
      <c r="E29" s="8">
        <f t="shared" si="0"/>
        <v>0</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IF(AND(INDEX('CoC Ranking Data'!$A$1:$CB$106,ROW($D30),24)&lt;&gt;"", C30="PH"),INDEX('CoC Ranking Data'!$A$1:$CB$106,ROW($D30),24),"")</f>
        <v>0.52</v>
      </c>
      <c r="E30" s="8">
        <f t="shared" si="0"/>
        <v>2</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IF(AND(INDEX('CoC Ranking Data'!$A$1:$CB$106,ROW($D31),24)&lt;&gt;"", C31="PH"),INDEX('CoC Ranking Data'!$A$1:$CB$106,ROW($D31),24),"")</f>
        <v>0.8</v>
      </c>
      <c r="E31" s="8">
        <f t="shared" si="0"/>
        <v>8</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IF(AND(INDEX('CoC Ranking Data'!$A$1:$CB$106,ROW($D32),24)&lt;&gt;"", C32="PH"),INDEX('CoC Ranking Data'!$A$1:$CB$106,ROW($D32),24),"")</f>
        <v>0.67</v>
      </c>
      <c r="E32" s="8">
        <f t="shared" si="0"/>
        <v>5</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t="str">
        <f>IF(AND(INDEX('CoC Ranking Data'!$A$1:$CB$106,ROW($D33),24)&lt;&gt;"", C33="PH"),INDEX('CoC Ranking Data'!$A$1:$CB$106,ROW($D33),24),"")</f>
        <v/>
      </c>
      <c r="E33" s="8" t="str">
        <f t="shared" si="0"/>
        <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IF(AND(INDEX('CoC Ranking Data'!$A$1:$CB$106,ROW($D34),24)&lt;&gt;"", C34="PH"),INDEX('CoC Ranking Data'!$A$1:$CB$106,ROW($D34),24),"")</f>
        <v>0.54</v>
      </c>
      <c r="E34" s="8">
        <f t="shared" si="0"/>
        <v>2</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IF(AND(INDEX('CoC Ranking Data'!$A$1:$CB$106,ROW($D35),24)&lt;&gt;"", C35="PH"),INDEX('CoC Ranking Data'!$A$1:$CB$106,ROW($D35),24),"")</f>
        <v>0.46</v>
      </c>
      <c r="E35" s="8">
        <f t="shared" si="0"/>
        <v>0</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IF(AND(INDEX('CoC Ranking Data'!$A$1:$CB$106,ROW($D36),24)&lt;&gt;"", C36="PH"),INDEX('CoC Ranking Data'!$A$1:$CB$106,ROW($D36),24),"")</f>
        <v>0.53</v>
      </c>
      <c r="E36" s="8">
        <f t="shared" si="0"/>
        <v>2</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IF(AND(INDEX('CoC Ranking Data'!$A$1:$CB$106,ROW($D37),24)&lt;&gt;"", C37="PH"),INDEX('CoC Ranking Data'!$A$1:$CB$106,ROW($D37),24),"")</f>
        <v>0.63</v>
      </c>
      <c r="E37" s="8">
        <f t="shared" si="0"/>
        <v>5</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IF(AND(INDEX('CoC Ranking Data'!$A$1:$CB$106,ROW($D38),24)&lt;&gt;"", C38="PH"),INDEX('CoC Ranking Data'!$A$1:$CB$106,ROW($D38),24),"")</f>
        <v>0.53</v>
      </c>
      <c r="E38" s="8">
        <f t="shared" si="0"/>
        <v>2</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IF(AND(INDEX('CoC Ranking Data'!$A$1:$CB$106,ROW($D39),24)&lt;&gt;"", C39="PH"),INDEX('CoC Ranking Data'!$A$1:$CB$106,ROW($D39),24),"")</f>
        <v>0.11</v>
      </c>
      <c r="E39" s="8">
        <f t="shared" si="0"/>
        <v>0</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IF(AND(INDEX('CoC Ranking Data'!$A$1:$CB$106,ROW($D40),24)&lt;&gt;"", C40="PH"),INDEX('CoC Ranking Data'!$A$1:$CB$106,ROW($D40),24),"")</f>
        <v>0.56999999999999995</v>
      </c>
      <c r="E40" s="8">
        <f t="shared" si="0"/>
        <v>2</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IF(AND(INDEX('CoC Ranking Data'!$A$1:$CB$106,ROW($D41),24)&lt;&gt;"", C41="PH"),INDEX('CoC Ranking Data'!$A$1:$CB$106,ROW($D41),24),"")</f>
        <v>0.13</v>
      </c>
      <c r="E41" s="8">
        <f t="shared" si="0"/>
        <v>0</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IF(AND(INDEX('CoC Ranking Data'!$A$1:$CB$106,ROW($D42),24)&lt;&gt;"", C42="PH"),INDEX('CoC Ranking Data'!$A$1:$CB$106,ROW($D42),24),"")</f>
        <v>0.9</v>
      </c>
      <c r="E42" s="8">
        <f t="shared" si="0"/>
        <v>8</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t="str">
        <f>IF(AND(INDEX('CoC Ranking Data'!$A$1:$CB$106,ROW($D43),24)&lt;&gt;"", C43="PH"),INDEX('CoC Ranking Data'!$A$1:$CB$106,ROW($D43),24),"")</f>
        <v/>
      </c>
      <c r="E43" s="8" t="str">
        <f t="shared" si="0"/>
        <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IF(AND(INDEX('CoC Ranking Data'!$A$1:$CB$106,ROW($D44),24)&lt;&gt;"", C44="PH"),INDEX('CoC Ranking Data'!$A$1:$CB$106,ROW($D44),24),"")</f>
        <v>0.42424242424242425</v>
      </c>
      <c r="E44" s="8">
        <f t="shared" si="0"/>
        <v>0</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t="str">
        <f>IF(AND(INDEX('CoC Ranking Data'!$A$1:$CB$106,ROW($D45),24)&lt;&gt;"", C45="PH"),INDEX('CoC Ranking Data'!$A$1:$CB$106,ROW($D45),24),"")</f>
        <v/>
      </c>
      <c r="E45" s="8" t="str">
        <f t="shared" si="0"/>
        <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IF(AND(INDEX('CoC Ranking Data'!$A$1:$CB$106,ROW($D46),24)&lt;&gt;"", C46="PH"),INDEX('CoC Ranking Data'!$A$1:$CB$106,ROW($D46),24),"")</f>
        <v>0.33</v>
      </c>
      <c r="E46" s="8">
        <f t="shared" si="0"/>
        <v>0</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IF(AND(INDEX('CoC Ranking Data'!$A$1:$CB$106,ROW($D47),24)&lt;&gt;"", C47="PH"),INDEX('CoC Ranking Data'!$A$1:$CB$106,ROW($D47),24),"")</f>
        <v>0.4</v>
      </c>
      <c r="E47" s="8">
        <f t="shared" si="0"/>
        <v>0</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IF(AND(INDEX('CoC Ranking Data'!$A$1:$CB$106,ROW($D48),24)&lt;&gt;"", C48="PH"),INDEX('CoC Ranking Data'!$A$1:$CB$106,ROW($D48),24),"")</f>
        <v>0.3</v>
      </c>
      <c r="E48" s="8">
        <f t="shared" si="0"/>
        <v>0</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IF(AND(INDEX('CoC Ranking Data'!$A$1:$CB$106,ROW($D49),24)&lt;&gt;"", C49="PH"),INDEX('CoC Ranking Data'!$A$1:$CB$106,ROW($D49),24),"")</f>
        <v>0.56999999999999995</v>
      </c>
      <c r="E49" s="8">
        <f t="shared" si="0"/>
        <v>2</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IF(AND(INDEX('CoC Ranking Data'!$A$1:$CB$106,ROW($D50),24)&lt;&gt;"", C50="PH"),INDEX('CoC Ranking Data'!$A$1:$CB$106,ROW($D50),24),"")</f>
        <v>0.4</v>
      </c>
      <c r="E50" s="8">
        <f t="shared" si="0"/>
        <v>0</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IF(AND(INDEX('CoC Ranking Data'!$A$1:$CB$106,ROW($D51),24)&lt;&gt;"", C51="PH"),INDEX('CoC Ranking Data'!$A$1:$CB$106,ROW($D51),24),"")</f>
        <v>0.33</v>
      </c>
      <c r="E51" s="8">
        <f t="shared" si="0"/>
        <v>0</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IF(AND(INDEX('CoC Ranking Data'!$A$1:$CB$106,ROW($D52),24)&lt;&gt;"", C52="PH"),INDEX('CoC Ranking Data'!$A$1:$CB$106,ROW($D52),24),"")</f>
        <v>0.86486486486486491</v>
      </c>
      <c r="E52" s="8">
        <f t="shared" si="0"/>
        <v>8</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t="str">
        <f>IF(AND(INDEX('CoC Ranking Data'!$A$1:$CB$106,ROW($D53),24)&lt;&gt;"", C53="PH"),INDEX('CoC Ranking Data'!$A$1:$CB$106,ROW($D53),24),"")</f>
        <v/>
      </c>
      <c r="E53" s="8" t="str">
        <f t="shared" si="0"/>
        <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IF(AND(INDEX('CoC Ranking Data'!$A$1:$CB$106,ROW($D54),24)&lt;&gt;"", C54="PH"),INDEX('CoC Ranking Data'!$A$1:$CB$106,ROW($D54),24),"")</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IF(AND(INDEX('CoC Ranking Data'!$A$1:$CB$106,ROW($D55),24)&lt;&gt;"", C55="PH"),INDEX('CoC Ranking Data'!$A$1:$CB$106,ROW($D55),24),"")</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IF(AND(INDEX('CoC Ranking Data'!$A$1:$CB$106,ROW($D56),24)&lt;&gt;"", C56="PH"),INDEX('CoC Ranking Data'!$A$1:$CB$106,ROW($D56),24),"")</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IF(AND(INDEX('CoC Ranking Data'!$A$1:$CB$106,ROW($D57),24)&lt;&gt;"", C57="PH"),INDEX('CoC Ranking Data'!$A$1:$CB$106,ROW($D57),24),"")</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IF(AND(INDEX('CoC Ranking Data'!$A$1:$CB$106,ROW($D58),24)&lt;&gt;"", C58="PH"),INDEX('CoC Ranking Data'!$A$1:$CB$106,ROW($D58),24),"")</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IF(AND(INDEX('CoC Ranking Data'!$A$1:$CB$106,ROW($D59),24)&lt;&gt;"", C59="PH"),INDEX('CoC Ranking Data'!$A$1:$CB$106,ROW($D59),24),"")</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IF(AND(INDEX('CoC Ranking Data'!$A$1:$CB$106,ROW($D60),24)&lt;&gt;"", C60="PH"),INDEX('CoC Ranking Data'!$A$1:$CB$106,ROW($D60),24),"")</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IF(AND(INDEX('CoC Ranking Data'!$A$1:$CB$106,ROW($D61),24)&lt;&gt;"", C61="PH"),INDEX('CoC Ranking Data'!$A$1:$CB$106,ROW($D61),24),"")</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IF(AND(INDEX('CoC Ranking Data'!$A$1:$CB$106,ROW($D62),24)&lt;&gt;"", C62="PH"),INDEX('CoC Ranking Data'!$A$1:$CB$106,ROW($D62),24),"")</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IF(AND(INDEX('CoC Ranking Data'!$A$1:$CB$106,ROW($D63),24)&lt;&gt;"", C63="PH"),INDEX('CoC Ranking Data'!$A$1:$CB$106,ROW($D63),24),"")</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IF(AND(INDEX('CoC Ranking Data'!$A$1:$CB$106,ROW($D64),24)&lt;&gt;"", C64="PH"),INDEX('CoC Ranking Data'!$A$1:$CB$106,ROW($D64),24),"")</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IF(AND(INDEX('CoC Ranking Data'!$A$1:$CB$106,ROW($D65),24)&lt;&gt;"", C65="PH"),INDEX('CoC Ranking Data'!$A$1:$CB$106,ROW($D65),24),"")</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IF(AND(INDEX('CoC Ranking Data'!$A$1:$CB$106,ROW($D66),24)&lt;&gt;"", C66="PH"),INDEX('CoC Ranking Data'!$A$1:$CB$106,ROW($D66),24),"")</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IF(AND(INDEX('CoC Ranking Data'!$A$1:$CB$106,ROW($D67),24)&lt;&gt;"", C67="PH"),INDEX('CoC Ranking Data'!$A$1:$CB$106,ROW($D67),24),"")</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IF(AND(INDEX('CoC Ranking Data'!$A$1:$CB$106,ROW($D68),24)&lt;&gt;"", C68="PH"),INDEX('CoC Ranking Data'!$A$1:$CB$106,ROW($D68),24),"")</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IF(AND(INDEX('CoC Ranking Data'!$A$1:$CB$106,ROW($D69),24)&lt;&gt;"", C69="PH"),INDEX('CoC Ranking Data'!$A$1:$CB$106,ROW($D69),24),"")</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IF(AND(INDEX('CoC Ranking Data'!$A$1:$CB$106,ROW($D70),24)&lt;&gt;"", C70="PH"),INDEX('CoC Ranking Data'!$A$1:$CB$106,ROW($D70),24),"")</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IF(AND(INDEX('CoC Ranking Data'!$A$1:$CB$106,ROW($D71),24)&lt;&gt;"", C71="PH"),INDEX('CoC Ranking Data'!$A$1:$CB$106,ROW($D71),24),"")</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IF(AND(INDEX('CoC Ranking Data'!$A$1:$CB$106,ROW($D72),24)&lt;&gt;"", C72="PH"),INDEX('CoC Ranking Data'!$A$1:$CB$106,ROW($D72),24),"")</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IF(AND(INDEX('CoC Ranking Data'!$A$1:$CB$106,ROW($D73),24)&lt;&gt;"", C73="PH"),INDEX('CoC Ranking Data'!$A$1:$CB$106,ROW($D73),24),"")</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IF(AND(INDEX('CoC Ranking Data'!$A$1:$CB$106,ROW($D74),24)&lt;&gt;"", C74="PH"),INDEX('CoC Ranking Data'!$A$1:$CB$106,ROW($D74),24),"")</f>
        <v/>
      </c>
      <c r="E74" s="8" t="str">
        <f t="shared" ref="E74:E102" si="1">IF(AND(A74&lt;&gt;"",D74&lt;&gt;""),IF(C74="PH",IF(D74&gt;=0.69,8,IF(AND(D74&lt;0.69,D74&gt;=0.6),5,IF(AND(D74&lt;0.6,D74&gt;=0.5),2,0))),""),"")</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IF(AND(INDEX('CoC Ranking Data'!$A$1:$CB$106,ROW($D75),24)&lt;&gt;"", C75="PH"),INDEX('CoC Ranking Data'!$A$1:$CB$106,ROW($D75),24),"")</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IF(AND(INDEX('CoC Ranking Data'!$A$1:$CB$106,ROW($D76),24)&lt;&gt;"", C76="PH"),INDEX('CoC Ranking Data'!$A$1:$CB$106,ROW($D76),24),"")</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IF(AND(INDEX('CoC Ranking Data'!$A$1:$CB$106,ROW($D77),24)&lt;&gt;"", C77="PH"),INDEX('CoC Ranking Data'!$A$1:$CB$106,ROW($D77),24),"")</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IF(AND(INDEX('CoC Ranking Data'!$A$1:$CB$106,ROW($D78),24)&lt;&gt;"", C78="PH"),INDEX('CoC Ranking Data'!$A$1:$CB$106,ROW($D78),24),"")</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IF(AND(INDEX('CoC Ranking Data'!$A$1:$CB$106,ROW($D79),24)&lt;&gt;"", C79="PH"),INDEX('CoC Ranking Data'!$A$1:$CB$106,ROW($D79),24),"")</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IF(AND(INDEX('CoC Ranking Data'!$A$1:$CB$106,ROW($D80),24)&lt;&gt;"", C80="PH"),INDEX('CoC Ranking Data'!$A$1:$CB$106,ROW($D80),24),"")</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IF(AND(INDEX('CoC Ranking Data'!$A$1:$CB$106,ROW($D81),24)&lt;&gt;"", C81="PH"),INDEX('CoC Ranking Data'!$A$1:$CB$106,ROW($D81),24),"")</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IF(AND(INDEX('CoC Ranking Data'!$A$1:$CB$106,ROW($D82),24)&lt;&gt;"", C82="PH"),INDEX('CoC Ranking Data'!$A$1:$CB$106,ROW($D82),24),"")</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IF(AND(INDEX('CoC Ranking Data'!$A$1:$CB$106,ROW($D83),24)&lt;&gt;"", C83="PH"),INDEX('CoC Ranking Data'!$A$1:$CB$106,ROW($D83),24),"")</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IF(AND(INDEX('CoC Ranking Data'!$A$1:$CB$106,ROW($D84),24)&lt;&gt;"", C84="PH"),INDEX('CoC Ranking Data'!$A$1:$CB$106,ROW($D84),24),"")</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IF(AND(INDEX('CoC Ranking Data'!$A$1:$CB$106,ROW($D85),24)&lt;&gt;"", C85="PH"),INDEX('CoC Ranking Data'!$A$1:$CB$106,ROW($D85),24),"")</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IF(AND(INDEX('CoC Ranking Data'!$A$1:$CB$106,ROW($D86),24)&lt;&gt;"", C86="PH"),INDEX('CoC Ranking Data'!$A$1:$CB$106,ROW($D86),24),"")</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IF(AND(INDEX('CoC Ranking Data'!$A$1:$CB$106,ROW($D87),24)&lt;&gt;"", C87="PH"),INDEX('CoC Ranking Data'!$A$1:$CB$106,ROW($D87),24),"")</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IF(AND(INDEX('CoC Ranking Data'!$A$1:$CB$106,ROW($D88),24)&lt;&gt;"", C88="PH"),INDEX('CoC Ranking Data'!$A$1:$CB$106,ROW($D88),24),"")</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IF(AND(INDEX('CoC Ranking Data'!$A$1:$CB$106,ROW($D89),24)&lt;&gt;"", C89="PH"),INDEX('CoC Ranking Data'!$A$1:$CB$106,ROW($D89),24),"")</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IF(AND(INDEX('CoC Ranking Data'!$A$1:$CB$106,ROW($D90),24)&lt;&gt;"", C90="PH"),INDEX('CoC Ranking Data'!$A$1:$CB$106,ROW($D90),24),"")</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IF(AND(INDEX('CoC Ranking Data'!$A$1:$CB$106,ROW($D91),24)&lt;&gt;"", C91="PH"),INDEX('CoC Ranking Data'!$A$1:$CB$106,ROW($D91),24),"")</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IF(AND(INDEX('CoC Ranking Data'!$A$1:$CB$106,ROW($D92),24)&lt;&gt;"", C92="PH"),INDEX('CoC Ranking Data'!$A$1:$CB$106,ROW($D92),24),"")</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IF(AND(INDEX('CoC Ranking Data'!$A$1:$CB$106,ROW($D93),24)&lt;&gt;"", C93="PH"),INDEX('CoC Ranking Data'!$A$1:$CB$106,ROW($D93),24),"")</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IF(AND(INDEX('CoC Ranking Data'!$A$1:$CB$106,ROW($D94),24)&lt;&gt;"", C94="PH"),INDEX('CoC Ranking Data'!$A$1:$CB$106,ROW($D94),24),"")</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IF(AND(INDEX('CoC Ranking Data'!$A$1:$CB$106,ROW($D95),24)&lt;&gt;"", C95="PH"),INDEX('CoC Ranking Data'!$A$1:$CB$106,ROW($D95),24),"")</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IF(AND(INDEX('CoC Ranking Data'!$A$1:$CB$106,ROW($D96),24)&lt;&gt;"", C96="PH"),INDEX('CoC Ranking Data'!$A$1:$CB$106,ROW($D96),24),"")</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IF(AND(INDEX('CoC Ranking Data'!$A$1:$CB$106,ROW($D97),24)&lt;&gt;"", C97="PH"),INDEX('CoC Ranking Data'!$A$1:$CB$106,ROW($D97),24),"")</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IF(AND(INDEX('CoC Ranking Data'!$A$1:$CB$106,ROW($D98),24)&lt;&gt;"", C98="PH"),INDEX('CoC Ranking Data'!$A$1:$CB$106,ROW($D98),24),"")</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IF(AND(INDEX('CoC Ranking Data'!$A$1:$CB$106,ROW($D99),24)&lt;&gt;"", C99="PH"),INDEX('CoC Ranking Data'!$A$1:$CB$106,ROW($D99),24),"")</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IF(AND(INDEX('CoC Ranking Data'!$A$1:$CB$106,ROW($D100),24)&lt;&gt;"", C100="PH"),INDEX('CoC Ranking Data'!$A$1:$CB$106,ROW($D100),24),"")</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IF(AND(INDEX('CoC Ranking Data'!$A$1:$CB$106,ROW($D101),24)&lt;&gt;"", C101="PH"),INDEX('CoC Ranking Data'!$A$1:$CB$106,ROW($D101),24),"")</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IF(AND(INDEX('CoC Ranking Data'!$A$1:$CB$106,ROW($D102),24)&lt;&gt;"", C102="PH"),INDEX('CoC Ranking Data'!$A$1:$CB$106,ROW($D102),24),"")</f>
        <v/>
      </c>
      <c r="E102" s="8" t="str">
        <f t="shared" si="1"/>
        <v/>
      </c>
    </row>
  </sheetData>
  <sheetProtection algorithmName="SHA-512" hashValue="We3U8JfHTEoJ1C8FgFlrQg1QLmcFerPKY+Dkd3gusaPUR/DlM3HnH2uUAiQ0yhuuhs5mLLUbX6b45ge+pXU7zA==" saltValue="GUKA2BzDDJyrBybKC2Gc6w==" spinCount="100000" sheet="1" objects="1" scenarios="1" selectLockedCells="1"/>
  <autoFilter ref="A8:E8" xr:uid="{00000000-0009-0000-0000-000011000000}">
    <filterColumn colId="0" showButton="0"/>
    <filterColumn colId="1" showButton="0"/>
    <filterColumn colId="2" showButton="0"/>
  </autoFilter>
  <hyperlinks>
    <hyperlink ref="E1" location="'Scoring Chart'!A1" display="Return to Scoring Chart"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4"/>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18" x14ac:dyDescent="0.25">
      <c r="A1" s="338"/>
      <c r="B1" s="374" t="s">
        <v>464</v>
      </c>
      <c r="C1" s="343"/>
      <c r="E1" s="445" t="s">
        <v>581</v>
      </c>
    </row>
    <row r="2" spans="1:5" ht="15.75" customHeight="1" x14ac:dyDescent="0.25">
      <c r="A2" s="338"/>
      <c r="B2" s="429" t="s">
        <v>363</v>
      </c>
      <c r="C2" s="304"/>
      <c r="D2" s="376"/>
    </row>
    <row r="3" spans="1:5" ht="15.75" customHeight="1" x14ac:dyDescent="0.25">
      <c r="A3" s="338"/>
      <c r="B3"/>
      <c r="C3" s="304"/>
      <c r="D3" s="376"/>
    </row>
    <row r="4" spans="1:5" ht="15.75" customHeight="1" x14ac:dyDescent="0.25">
      <c r="A4" s="338"/>
      <c r="B4"/>
      <c r="C4" s="304"/>
      <c r="D4" s="376"/>
    </row>
    <row r="5" spans="1:5" ht="15.75" customHeight="1" x14ac:dyDescent="0.25">
      <c r="A5" s="338"/>
      <c r="B5"/>
      <c r="C5" s="304"/>
    </row>
    <row r="6" spans="1:5" ht="15.75" customHeight="1" x14ac:dyDescent="0.25">
      <c r="A6" s="338"/>
      <c r="C6" s="304"/>
    </row>
    <row r="7" spans="1:5" ht="15.75" thickBot="1" x14ac:dyDescent="0.3"/>
    <row r="8" spans="1:5" s="12" customFormat="1" ht="15.75" thickBot="1" x14ac:dyDescent="0.3">
      <c r="A8" s="334" t="s">
        <v>2</v>
      </c>
      <c r="B8" s="334" t="s">
        <v>3</v>
      </c>
      <c r="C8" s="291" t="s">
        <v>4</v>
      </c>
      <c r="D8" s="291"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t="str">
        <f>IF(AND(INDEX('CoC Ranking Data'!$A$1:$CB$106,ROW($D9),24)&lt;&gt;"", C9="PH"),INDEX('CoC Ranking Data'!$A$1:$CB$106,ROW($D9),24),"")</f>
        <v/>
      </c>
      <c r="E9" s="8"/>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IF(AND(INDEX('CoC Ranking Data'!$A$1:$CB$106,ROW($D10),24)&lt;&gt;"", C10="PH"),INDEX('CoC Ranking Data'!$A$1:$CB$106,ROW($D10),24),"")</f>
        <v>0.55000000000000004</v>
      </c>
      <c r="E10" s="8"/>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IF(AND(INDEX('CoC Ranking Data'!$A$1:$CB$106,ROW($D11),24)&lt;&gt;"", C11="PH"),INDEX('CoC Ranking Data'!$A$1:$CB$106,ROW($D11),24),"")</f>
        <v>1</v>
      </c>
      <c r="E11" s="8"/>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IF(AND(INDEX('CoC Ranking Data'!$A$1:$CB$106,ROW($D12),24)&lt;&gt;"", C12="PH"),INDEX('CoC Ranking Data'!$A$1:$CB$106,ROW($D12),24),"")</f>
        <v>0.63</v>
      </c>
      <c r="E12" s="8"/>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IF(AND(INDEX('CoC Ranking Data'!$A$1:$CB$106,ROW($D13),24)&lt;&gt;"", C13="PH"),INDEX('CoC Ranking Data'!$A$1:$CB$106,ROW($D13),24),"")</f>
        <v>0.56000000000000005</v>
      </c>
      <c r="E13" s="8"/>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t="str">
        <f>IF(AND(INDEX('CoC Ranking Data'!$A$1:$CB$106,ROW($D14),24)&lt;&gt;"", C14="PH"),INDEX('CoC Ranking Data'!$A$1:$CB$106,ROW($D14),24),"")</f>
        <v/>
      </c>
      <c r="E14" s="8"/>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t="str">
        <f>IF(AND(INDEX('CoC Ranking Data'!$A$1:$CB$106,ROW($D15),24)&lt;&gt;"", C15="PH"),INDEX('CoC Ranking Data'!$A$1:$CB$106,ROW($D15),24),"")</f>
        <v/>
      </c>
      <c r="E15" s="8"/>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IF(AND(INDEX('CoC Ranking Data'!$A$1:$CB$106,ROW($D16),24)&lt;&gt;"", C16="PH"),INDEX('CoC Ranking Data'!$A$1:$CB$106,ROW($D16),24),"")</f>
        <v>0.78</v>
      </c>
      <c r="E16" s="8"/>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IF(AND(INDEX('CoC Ranking Data'!$A$1:$CB$106,ROW($D17),24)&lt;&gt;"", C17="PH"),INDEX('CoC Ranking Data'!$A$1:$CB$106,ROW($D17),24),"")</f>
        <v>0.36</v>
      </c>
      <c r="E17" s="8"/>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IF(AND(INDEX('CoC Ranking Data'!$A$1:$CB$106,ROW($D18),24)&lt;&gt;"", C18="PH"),INDEX('CoC Ranking Data'!$A$1:$CB$106,ROW($D18),24),"")</f>
        <v>0.67</v>
      </c>
      <c r="E18" s="8"/>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IF(AND(INDEX('CoC Ranking Data'!$A$1:$CB$106,ROW($D19),24)&lt;&gt;"", C19="PH"),INDEX('CoC Ranking Data'!$A$1:$CB$106,ROW($D19),24),"")</f>
        <v>0.63</v>
      </c>
      <c r="E19" s="8"/>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IF(AND(INDEX('CoC Ranking Data'!$A$1:$CB$106,ROW($D20),24)&lt;&gt;"", C20="PH"),INDEX('CoC Ranking Data'!$A$1:$CB$106,ROW($D20),24),"")</f>
        <v>0.82</v>
      </c>
      <c r="E20" s="8"/>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IF(AND(INDEX('CoC Ranking Data'!$A$1:$CB$106,ROW($D21),24)&lt;&gt;"", C21="PH"),INDEX('CoC Ranking Data'!$A$1:$CB$106,ROW($D21),24),"")</f>
        <v>0.67</v>
      </c>
      <c r="E21" s="8"/>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IF(AND(INDEX('CoC Ranking Data'!$A$1:$CB$106,ROW($D22),24)&lt;&gt;"", C22="PH"),INDEX('CoC Ranking Data'!$A$1:$CB$106,ROW($D22),24),"")</f>
        <v>0</v>
      </c>
      <c r="E22" s="8"/>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t="str">
        <f>IF(AND(INDEX('CoC Ranking Data'!$A$1:$CB$106,ROW($D23),24)&lt;&gt;"", C23="PH"),INDEX('CoC Ranking Data'!$A$1:$CB$106,ROW($D23),24),"")</f>
        <v/>
      </c>
      <c r="E23" s="8"/>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IF(AND(INDEX('CoC Ranking Data'!$A$1:$CB$106,ROW($D24),24)&lt;&gt;"", C24="PH"),INDEX('CoC Ranking Data'!$A$1:$CB$106,ROW($D24),24),"")</f>
        <v>0.75</v>
      </c>
      <c r="E24" s="8"/>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IF(AND(INDEX('CoC Ranking Data'!$A$1:$CB$106,ROW($D25),24)&lt;&gt;"", C25="PH"),INDEX('CoC Ranking Data'!$A$1:$CB$106,ROW($D25),24),"")</f>
        <v>0.10344827586206896</v>
      </c>
      <c r="E25" s="8"/>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t="str">
        <f>IF(AND(INDEX('CoC Ranking Data'!$A$1:$CB$106,ROW($D26),24)&lt;&gt;"", C26="PH"),INDEX('CoC Ranking Data'!$A$1:$CB$106,ROW($D26),24),"")</f>
        <v/>
      </c>
      <c r="E26" s="8"/>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t="str">
        <f>IF(AND(INDEX('CoC Ranking Data'!$A$1:$CB$106,ROW($D27),24)&lt;&gt;"", C27="PH"),INDEX('CoC Ranking Data'!$A$1:$CB$106,ROW($D27),24),"")</f>
        <v/>
      </c>
      <c r="E27" s="8"/>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IF(AND(INDEX('CoC Ranking Data'!$A$1:$CB$106,ROW($D28),24)&lt;&gt;"", C28="PH"),INDEX('CoC Ranking Data'!$A$1:$CB$106,ROW($D28),24),"")</f>
        <v>0.7</v>
      </c>
      <c r="E28" s="8"/>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IF(AND(INDEX('CoC Ranking Data'!$A$1:$CB$106,ROW($D29),24)&lt;&gt;"", C29="PH"),INDEX('CoC Ranking Data'!$A$1:$CB$106,ROW($D29),24),"")</f>
        <v>0.43</v>
      </c>
      <c r="E29" s="8"/>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IF(AND(INDEX('CoC Ranking Data'!$A$1:$CB$106,ROW($D30),24)&lt;&gt;"", C30="PH"),INDEX('CoC Ranking Data'!$A$1:$CB$106,ROW($D30),24),"")</f>
        <v>0.52</v>
      </c>
      <c r="E30" s="8"/>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IF(AND(INDEX('CoC Ranking Data'!$A$1:$CB$106,ROW($D31),24)&lt;&gt;"", C31="PH"),INDEX('CoC Ranking Data'!$A$1:$CB$106,ROW($D31),24),"")</f>
        <v>0.8</v>
      </c>
      <c r="E31" s="8"/>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IF(AND(INDEX('CoC Ranking Data'!$A$1:$CB$106,ROW($D32),24)&lt;&gt;"", C32="PH"),INDEX('CoC Ranking Data'!$A$1:$CB$106,ROW($D32),24),"")</f>
        <v>0.67</v>
      </c>
      <c r="E32" s="8"/>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t="str">
        <f>IF(AND(INDEX('CoC Ranking Data'!$A$1:$CB$106,ROW($D33),24)&lt;&gt;"", C33="PH"),INDEX('CoC Ranking Data'!$A$1:$CB$106,ROW($D33),24),"")</f>
        <v/>
      </c>
      <c r="E33" s="8"/>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IF(AND(INDEX('CoC Ranking Data'!$A$1:$CB$106,ROW($D34),24)&lt;&gt;"", C34="PH"),INDEX('CoC Ranking Data'!$A$1:$CB$106,ROW($D34),24),"")</f>
        <v>0.54</v>
      </c>
      <c r="E34" s="8"/>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IF(AND(INDEX('CoC Ranking Data'!$A$1:$CB$106,ROW($D35),24)&lt;&gt;"", C35="PH"),INDEX('CoC Ranking Data'!$A$1:$CB$106,ROW($D35),24),"")</f>
        <v>0.46</v>
      </c>
      <c r="E35" s="8"/>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IF(AND(INDEX('CoC Ranking Data'!$A$1:$CB$106,ROW($D36),24)&lt;&gt;"", C36="PH"),INDEX('CoC Ranking Data'!$A$1:$CB$106,ROW($D36),24),"")</f>
        <v>0.53</v>
      </c>
      <c r="E36" s="8"/>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IF(AND(INDEX('CoC Ranking Data'!$A$1:$CB$106,ROW($D37),24)&lt;&gt;"", C37="PH"),INDEX('CoC Ranking Data'!$A$1:$CB$106,ROW($D37),24),"")</f>
        <v>0.63</v>
      </c>
      <c r="E37" s="8"/>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IF(AND(INDEX('CoC Ranking Data'!$A$1:$CB$106,ROW($D38),24)&lt;&gt;"", C38="PH"),INDEX('CoC Ranking Data'!$A$1:$CB$106,ROW($D38),24),"")</f>
        <v>0.53</v>
      </c>
      <c r="E38" s="8"/>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IF(AND(INDEX('CoC Ranking Data'!$A$1:$CB$106,ROW($D39),24)&lt;&gt;"", C39="PH"),INDEX('CoC Ranking Data'!$A$1:$CB$106,ROW($D39),24),"")</f>
        <v>0.11</v>
      </c>
      <c r="E39" s="8"/>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IF(AND(INDEX('CoC Ranking Data'!$A$1:$CB$106,ROW($D40),24)&lt;&gt;"", C40="PH"),INDEX('CoC Ranking Data'!$A$1:$CB$106,ROW($D40),24),"")</f>
        <v>0.56999999999999995</v>
      </c>
      <c r="E40" s="8"/>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IF(AND(INDEX('CoC Ranking Data'!$A$1:$CB$106,ROW($D41),24)&lt;&gt;"", C41="PH"),INDEX('CoC Ranking Data'!$A$1:$CB$106,ROW($D41),24),"")</f>
        <v>0.13</v>
      </c>
      <c r="E41" s="8"/>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IF(AND(INDEX('CoC Ranking Data'!$A$1:$CB$106,ROW($D42),24)&lt;&gt;"", C42="PH"),INDEX('CoC Ranking Data'!$A$1:$CB$106,ROW($D42),24),"")</f>
        <v>0.9</v>
      </c>
      <c r="E42" s="8"/>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t="str">
        <f>IF(AND(INDEX('CoC Ranking Data'!$A$1:$CB$106,ROW($D43),24)&lt;&gt;"", C43="PH"),INDEX('CoC Ranking Data'!$A$1:$CB$106,ROW($D43),24),"")</f>
        <v/>
      </c>
      <c r="E43" s="8"/>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IF(AND(INDEX('CoC Ranking Data'!$A$1:$CB$106,ROW($D44),24)&lt;&gt;"", C44="PH"),INDEX('CoC Ranking Data'!$A$1:$CB$106,ROW($D44),24),"")</f>
        <v>0.42424242424242425</v>
      </c>
      <c r="E44" s="8"/>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t="str">
        <f>IF(AND(INDEX('CoC Ranking Data'!$A$1:$CB$106,ROW($D45),24)&lt;&gt;"", C45="PH"),INDEX('CoC Ranking Data'!$A$1:$CB$106,ROW($D45),24),"")</f>
        <v/>
      </c>
      <c r="E45" s="8"/>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IF(AND(INDEX('CoC Ranking Data'!$A$1:$CB$106,ROW($D46),24)&lt;&gt;"", C46="PH"),INDEX('CoC Ranking Data'!$A$1:$CB$106,ROW($D46),24),"")</f>
        <v>0.33</v>
      </c>
      <c r="E46" s="8"/>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IF(AND(INDEX('CoC Ranking Data'!$A$1:$CB$106,ROW($D47),24)&lt;&gt;"", C47="PH"),INDEX('CoC Ranking Data'!$A$1:$CB$106,ROW($D47),24),"")</f>
        <v>0.4</v>
      </c>
      <c r="E47" s="8"/>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IF(AND(INDEX('CoC Ranking Data'!$A$1:$CB$106,ROW($D48),24)&lt;&gt;"", C48="PH"),INDEX('CoC Ranking Data'!$A$1:$CB$106,ROW($D48),24),"")</f>
        <v>0.3</v>
      </c>
      <c r="E48" s="8"/>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IF(AND(INDEX('CoC Ranking Data'!$A$1:$CB$106,ROW($D49),24)&lt;&gt;"", C49="PH"),INDEX('CoC Ranking Data'!$A$1:$CB$106,ROW($D49),24),"")</f>
        <v>0.56999999999999995</v>
      </c>
      <c r="E49" s="8"/>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IF(AND(INDEX('CoC Ranking Data'!$A$1:$CB$106,ROW($D50),24)&lt;&gt;"", C50="PH"),INDEX('CoC Ranking Data'!$A$1:$CB$106,ROW($D50),24),"")</f>
        <v>0.4</v>
      </c>
      <c r="E50" s="8"/>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IF(AND(INDEX('CoC Ranking Data'!$A$1:$CB$106,ROW($D51),24)&lt;&gt;"", C51="PH"),INDEX('CoC Ranking Data'!$A$1:$CB$106,ROW($D51),24),"")</f>
        <v>0.33</v>
      </c>
      <c r="E51" s="8"/>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IF(AND(INDEX('CoC Ranking Data'!$A$1:$CB$106,ROW($D52),24)&lt;&gt;"", C52="PH"),INDEX('CoC Ranking Data'!$A$1:$CB$106,ROW($D52),24),"")</f>
        <v>0.86486486486486491</v>
      </c>
      <c r="E52" s="8"/>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t="str">
        <f>IF(AND(INDEX('CoC Ranking Data'!$A$1:$CB$106,ROW($D53),24)&lt;&gt;"", C53="PH"),INDEX('CoC Ranking Data'!$A$1:$CB$106,ROW($D53),24),"")</f>
        <v/>
      </c>
      <c r="E53" s="8"/>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IF(AND(INDEX('CoC Ranking Data'!$A$1:$CB$106,ROW($D54),24)&lt;&gt;"", C54="PH"),INDEX('CoC Ranking Data'!$A$1:$CB$106,ROW($D54),24),"")</f>
        <v/>
      </c>
      <c r="E54" s="8"/>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IF(AND(INDEX('CoC Ranking Data'!$A$1:$CB$106,ROW($D55),24)&lt;&gt;"", C55="PH"),INDEX('CoC Ranking Data'!$A$1:$CB$106,ROW($D55),24),"")</f>
        <v/>
      </c>
      <c r="E55" s="8"/>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IF(AND(INDEX('CoC Ranking Data'!$A$1:$CB$106,ROW($D56),24)&lt;&gt;"", C56="PH"),INDEX('CoC Ranking Data'!$A$1:$CB$106,ROW($D56),24),"")</f>
        <v/>
      </c>
      <c r="E56" s="8"/>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IF(AND(INDEX('CoC Ranking Data'!$A$1:$CB$106,ROW($D57),24)&lt;&gt;"", C57="PH"),INDEX('CoC Ranking Data'!$A$1:$CB$106,ROW($D57),24),"")</f>
        <v/>
      </c>
      <c r="E57" s="8"/>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IF(AND(INDEX('CoC Ranking Data'!$A$1:$CB$106,ROW($D58),24)&lt;&gt;"", C58="PH"),INDEX('CoC Ranking Data'!$A$1:$CB$106,ROW($D58),24),"")</f>
        <v/>
      </c>
      <c r="E58" s="8"/>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IF(AND(INDEX('CoC Ranking Data'!$A$1:$CB$106,ROW($D59),24)&lt;&gt;"", C59="PH"),INDEX('CoC Ranking Data'!$A$1:$CB$106,ROW($D59),24),"")</f>
        <v/>
      </c>
      <c r="E59" s="8"/>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IF(AND(INDEX('CoC Ranking Data'!$A$1:$CB$106,ROW($D60),24)&lt;&gt;"", C60="PH"),INDEX('CoC Ranking Data'!$A$1:$CB$106,ROW($D60),24),"")</f>
        <v/>
      </c>
      <c r="E60" s="8"/>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IF(AND(INDEX('CoC Ranking Data'!$A$1:$CB$106,ROW($D61),24)&lt;&gt;"", C61="PH"),INDEX('CoC Ranking Data'!$A$1:$CB$106,ROW($D61),24),"")</f>
        <v/>
      </c>
      <c r="E61" s="8"/>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IF(AND(INDEX('CoC Ranking Data'!$A$1:$CB$106,ROW($D62),24)&lt;&gt;"", C62="PH"),INDEX('CoC Ranking Data'!$A$1:$CB$106,ROW($D62),24),"")</f>
        <v/>
      </c>
      <c r="E62" s="8"/>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IF(AND(INDEX('CoC Ranking Data'!$A$1:$CB$106,ROW($D63),24)&lt;&gt;"", C63="PH"),INDEX('CoC Ranking Data'!$A$1:$CB$106,ROW($D63),24),"")</f>
        <v/>
      </c>
      <c r="E63" s="8"/>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IF(AND(INDEX('CoC Ranking Data'!$A$1:$CB$106,ROW($D64),24)&lt;&gt;"", C64="PH"),INDEX('CoC Ranking Data'!$A$1:$CB$106,ROW($D64),24),"")</f>
        <v/>
      </c>
      <c r="E64" s="8"/>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IF(AND(INDEX('CoC Ranking Data'!$A$1:$CB$106,ROW($D65),24)&lt;&gt;"", C65="PH"),INDEX('CoC Ranking Data'!$A$1:$CB$106,ROW($D65),24),"")</f>
        <v/>
      </c>
      <c r="E65" s="8"/>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IF(AND(INDEX('CoC Ranking Data'!$A$1:$CB$106,ROW($D66),24)&lt;&gt;"", C66="PH"),INDEX('CoC Ranking Data'!$A$1:$CB$106,ROW($D66),24),"")</f>
        <v/>
      </c>
      <c r="E66" s="8"/>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IF(AND(INDEX('CoC Ranking Data'!$A$1:$CB$106,ROW($D67),24)&lt;&gt;"", C67="PH"),INDEX('CoC Ranking Data'!$A$1:$CB$106,ROW($D67),24),"")</f>
        <v/>
      </c>
      <c r="E67" s="8"/>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IF(AND(INDEX('CoC Ranking Data'!$A$1:$CB$106,ROW($D68),24)&lt;&gt;"", C68="PH"),INDEX('CoC Ranking Data'!$A$1:$CB$106,ROW($D68),24),"")</f>
        <v/>
      </c>
      <c r="E68" s="8"/>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IF(AND(INDEX('CoC Ranking Data'!$A$1:$CB$106,ROW($D69),24)&lt;&gt;"", C69="PH"),INDEX('CoC Ranking Data'!$A$1:$CB$106,ROW($D69),24),"")</f>
        <v/>
      </c>
      <c r="E69" s="8"/>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IF(AND(INDEX('CoC Ranking Data'!$A$1:$CB$106,ROW($D70),24)&lt;&gt;"", C70="PH"),INDEX('CoC Ranking Data'!$A$1:$CB$106,ROW($D70),24),"")</f>
        <v/>
      </c>
      <c r="E70" s="8"/>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IF(AND(INDEX('CoC Ranking Data'!$A$1:$CB$106,ROW($D71),24)&lt;&gt;"", C71="PH"),INDEX('CoC Ranking Data'!$A$1:$CB$106,ROW($D71),24),"")</f>
        <v/>
      </c>
      <c r="E71" s="8"/>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IF(AND(INDEX('CoC Ranking Data'!$A$1:$CB$106,ROW($D72),24)&lt;&gt;"", C72="PH"),INDEX('CoC Ranking Data'!$A$1:$CB$106,ROW($D72),24),"")</f>
        <v/>
      </c>
      <c r="E72" s="8"/>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IF(AND(INDEX('CoC Ranking Data'!$A$1:$CB$106,ROW($D73),24)&lt;&gt;"", C73="PH"),INDEX('CoC Ranking Data'!$A$1:$CB$106,ROW($D73),24),"")</f>
        <v/>
      </c>
      <c r="E73" s="8"/>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IF(AND(INDEX('CoC Ranking Data'!$A$1:$CB$106,ROW($D74),24)&lt;&gt;"", C74="PH"),INDEX('CoC Ranking Data'!$A$1:$CB$106,ROW($D74),24),"")</f>
        <v/>
      </c>
      <c r="E74" s="8"/>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IF(AND(INDEX('CoC Ranking Data'!$A$1:$CB$106,ROW($D75),24)&lt;&gt;"", C75="PH"),INDEX('CoC Ranking Data'!$A$1:$CB$106,ROW($D75),24),"")</f>
        <v/>
      </c>
      <c r="E75" s="8"/>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IF(AND(INDEX('CoC Ranking Data'!$A$1:$CB$106,ROW($D76),24)&lt;&gt;"", C76="PH"),INDEX('CoC Ranking Data'!$A$1:$CB$106,ROW($D76),24),"")</f>
        <v/>
      </c>
      <c r="E76" s="8"/>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IF(AND(INDEX('CoC Ranking Data'!$A$1:$CB$106,ROW($D77),24)&lt;&gt;"", C77="PH"),INDEX('CoC Ranking Data'!$A$1:$CB$106,ROW($D77),24),"")</f>
        <v/>
      </c>
      <c r="E77" s="8"/>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IF(AND(INDEX('CoC Ranking Data'!$A$1:$CB$106,ROW($D78),24)&lt;&gt;"", C78="PH"),INDEX('CoC Ranking Data'!$A$1:$CB$106,ROW($D78),24),"")</f>
        <v/>
      </c>
      <c r="E78" s="8"/>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IF(AND(INDEX('CoC Ranking Data'!$A$1:$CB$106,ROW($D79),24)&lt;&gt;"", C79="PH"),INDEX('CoC Ranking Data'!$A$1:$CB$106,ROW($D79),24),"")</f>
        <v/>
      </c>
      <c r="E79" s="8"/>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IF(AND(INDEX('CoC Ranking Data'!$A$1:$CB$106,ROW($D80),24)&lt;&gt;"", C80="PH"),INDEX('CoC Ranking Data'!$A$1:$CB$106,ROW($D80),24),"")</f>
        <v/>
      </c>
      <c r="E80" s="8"/>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IF(AND(INDEX('CoC Ranking Data'!$A$1:$CB$106,ROW($D81),24)&lt;&gt;"", C81="PH"),INDEX('CoC Ranking Data'!$A$1:$CB$106,ROW($D81),24),"")</f>
        <v/>
      </c>
      <c r="E81" s="8"/>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IF(AND(INDEX('CoC Ranking Data'!$A$1:$CB$106,ROW($D82),24)&lt;&gt;"", C82="PH"),INDEX('CoC Ranking Data'!$A$1:$CB$106,ROW($D82),24),"")</f>
        <v/>
      </c>
      <c r="E82" s="8"/>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IF(AND(INDEX('CoC Ranking Data'!$A$1:$CB$106,ROW($D83),24)&lt;&gt;"", C83="PH"),INDEX('CoC Ranking Data'!$A$1:$CB$106,ROW($D83),24),"")</f>
        <v/>
      </c>
      <c r="E83" s="8"/>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IF(AND(INDEX('CoC Ranking Data'!$A$1:$CB$106,ROW($D84),24)&lt;&gt;"", C84="PH"),INDEX('CoC Ranking Data'!$A$1:$CB$106,ROW($D84),24),"")</f>
        <v/>
      </c>
      <c r="E84" s="8"/>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IF(AND(INDEX('CoC Ranking Data'!$A$1:$CB$106,ROW($D85),24)&lt;&gt;"", C85="PH"),INDEX('CoC Ranking Data'!$A$1:$CB$106,ROW($D85),24),"")</f>
        <v/>
      </c>
      <c r="E85" s="8"/>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IF(AND(INDEX('CoC Ranking Data'!$A$1:$CB$106,ROW($D86),24)&lt;&gt;"", C86="PH"),INDEX('CoC Ranking Data'!$A$1:$CB$106,ROW($D86),24),"")</f>
        <v/>
      </c>
      <c r="E86" s="8"/>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IF(AND(INDEX('CoC Ranking Data'!$A$1:$CB$106,ROW($D87),24)&lt;&gt;"", C87="PH"),INDEX('CoC Ranking Data'!$A$1:$CB$106,ROW($D87),24),"")</f>
        <v/>
      </c>
      <c r="E87" s="8"/>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IF(AND(INDEX('CoC Ranking Data'!$A$1:$CB$106,ROW($D88),24)&lt;&gt;"", C88="PH"),INDEX('CoC Ranking Data'!$A$1:$CB$106,ROW($D88),24),"")</f>
        <v/>
      </c>
      <c r="E88" s="8"/>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IF(AND(INDEX('CoC Ranking Data'!$A$1:$CB$106,ROW($D89),24)&lt;&gt;"", C89="PH"),INDEX('CoC Ranking Data'!$A$1:$CB$106,ROW($D89),24),"")</f>
        <v/>
      </c>
      <c r="E89" s="8"/>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IF(AND(INDEX('CoC Ranking Data'!$A$1:$CB$106,ROW($D90),24)&lt;&gt;"", C90="PH"),INDEX('CoC Ranking Data'!$A$1:$CB$106,ROW($D90),24),"")</f>
        <v/>
      </c>
      <c r="E90" s="8"/>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IF(AND(INDEX('CoC Ranking Data'!$A$1:$CB$106,ROW($D91),24)&lt;&gt;"", C91="PH"),INDEX('CoC Ranking Data'!$A$1:$CB$106,ROW($D91),24),"")</f>
        <v/>
      </c>
      <c r="E91" s="8"/>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IF(AND(INDEX('CoC Ranking Data'!$A$1:$CB$106,ROW($D92),24)&lt;&gt;"", C92="PH"),INDEX('CoC Ranking Data'!$A$1:$CB$106,ROW($D92),24),"")</f>
        <v/>
      </c>
      <c r="E92" s="8"/>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IF(AND(INDEX('CoC Ranking Data'!$A$1:$CB$106,ROW($D93),24)&lt;&gt;"", C93="PH"),INDEX('CoC Ranking Data'!$A$1:$CB$106,ROW($D93),24),"")</f>
        <v/>
      </c>
      <c r="E93" s="8"/>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IF(AND(INDEX('CoC Ranking Data'!$A$1:$CB$106,ROW($D94),24)&lt;&gt;"", C94="PH"),INDEX('CoC Ranking Data'!$A$1:$CB$106,ROW($D94),24),"")</f>
        <v/>
      </c>
      <c r="E94" s="8"/>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IF(AND(INDEX('CoC Ranking Data'!$A$1:$CB$106,ROW($D95),24)&lt;&gt;"", C95="PH"),INDEX('CoC Ranking Data'!$A$1:$CB$106,ROW($D95),24),"")</f>
        <v/>
      </c>
      <c r="E95" s="8"/>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IF(AND(INDEX('CoC Ranking Data'!$A$1:$CB$106,ROW($D96),24)&lt;&gt;"", C96="PH"),INDEX('CoC Ranking Data'!$A$1:$CB$106,ROW($D96),24),"")</f>
        <v/>
      </c>
      <c r="E96" s="8"/>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IF(AND(INDEX('CoC Ranking Data'!$A$1:$CB$106,ROW($D97),24)&lt;&gt;"", C97="PH"),INDEX('CoC Ranking Data'!$A$1:$CB$106,ROW($D97),24),"")</f>
        <v/>
      </c>
      <c r="E97" s="8"/>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IF(AND(INDEX('CoC Ranking Data'!$A$1:$CB$106,ROW($D98),24)&lt;&gt;"", C98="PH"),INDEX('CoC Ranking Data'!$A$1:$CB$106,ROW($D98),24),"")</f>
        <v/>
      </c>
      <c r="E98" s="8"/>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IF(AND(INDEX('CoC Ranking Data'!$A$1:$CB$106,ROW($D99),24)&lt;&gt;"", C99="PH"),INDEX('CoC Ranking Data'!$A$1:$CB$106,ROW($D99),24),"")</f>
        <v/>
      </c>
      <c r="E99" s="8"/>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IF(AND(INDEX('CoC Ranking Data'!$A$1:$CB$106,ROW($D100),24)&lt;&gt;"", C100="PH"),INDEX('CoC Ranking Data'!$A$1:$CB$106,ROW($D100),24),"")</f>
        <v/>
      </c>
      <c r="E100" s="8"/>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IF(AND(INDEX('CoC Ranking Data'!$A$1:$CB$106,ROW($D101),24)&lt;&gt;"", C101="PH"),INDEX('CoC Ranking Data'!$A$1:$CB$106,ROW($D101),24),"")</f>
        <v/>
      </c>
      <c r="E101" s="8"/>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IF(AND(INDEX('CoC Ranking Data'!$A$1:$CB$106,ROW($D102),24)&lt;&gt;"", C102="PH"),INDEX('CoC Ranking Data'!$A$1:$CB$106,ROW($D102),24),"")</f>
        <v/>
      </c>
      <c r="E102" s="8"/>
    </row>
  </sheetData>
  <sheetProtection algorithmName="SHA-512" hashValue="E0fe1cYT7O/V60m8xhPLkGu+LviDl0p+xkxHlHIyOnzCjG15Ugl3/t2Su8Y9iRA3H8bITXolEkOkVz/b2PDnqg==" saltValue="6bZDXQas36XESlrfnXKAyA==" spinCount="100000" sheet="1" objects="1" scenarios="1" selectLockedCells="1"/>
  <autoFilter ref="A8:E8" xr:uid="{00000000-0009-0000-0000-000012000000}">
    <filterColumn colId="0" showButton="0"/>
    <filterColumn colId="1" showButton="0"/>
    <filterColumn colId="2" showButton="0"/>
  </autoFilter>
  <hyperlinks>
    <hyperlink ref="E1" location="'Scoring Chart'!A1" display="Return to Scoring Chart"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1"/>
  <dimension ref="A1:D151"/>
  <sheetViews>
    <sheetView workbookViewId="0">
      <selection sqref="A1:XFD3"/>
    </sheetView>
  </sheetViews>
  <sheetFormatPr defaultRowHeight="15" x14ac:dyDescent="0.25"/>
  <cols>
    <col min="1" max="1" width="17" style="410" customWidth="1"/>
    <col min="2" max="2" width="36.5703125" bestFit="1" customWidth="1"/>
    <col min="3" max="3" width="30" customWidth="1"/>
    <col min="4" max="4" width="34" customWidth="1"/>
  </cols>
  <sheetData>
    <row r="1" spans="1:4" ht="18.75" x14ac:dyDescent="0.3">
      <c r="A1" s="509" t="s">
        <v>862</v>
      </c>
      <c r="B1" s="474"/>
      <c r="C1" s="474"/>
      <c r="D1" s="474"/>
    </row>
    <row r="2" spans="1:4" ht="15.75" x14ac:dyDescent="0.25">
      <c r="A2" s="508" t="s">
        <v>861</v>
      </c>
      <c r="B2" s="474"/>
      <c r="C2" s="474"/>
      <c r="D2" s="474"/>
    </row>
    <row r="3" spans="1:4" x14ac:dyDescent="0.25">
      <c r="A3" s="404" t="s">
        <v>349</v>
      </c>
      <c r="B3" s="377" t="s">
        <v>293</v>
      </c>
      <c r="C3" s="377" t="s">
        <v>412</v>
      </c>
      <c r="D3" s="377" t="s">
        <v>350</v>
      </c>
    </row>
    <row r="4" spans="1:4" ht="18.75" x14ac:dyDescent="0.3">
      <c r="A4" s="683" t="s">
        <v>413</v>
      </c>
      <c r="B4" s="683"/>
      <c r="C4" s="683"/>
      <c r="D4" s="683"/>
    </row>
    <row r="5" spans="1:4" x14ac:dyDescent="0.25">
      <c r="A5" s="464" t="s">
        <v>353</v>
      </c>
      <c r="B5" s="349" t="s">
        <v>414</v>
      </c>
      <c r="C5" s="349" t="s">
        <v>415</v>
      </c>
      <c r="D5" s="378" t="s">
        <v>416</v>
      </c>
    </row>
    <row r="6" spans="1:4" x14ac:dyDescent="0.25">
      <c r="A6" s="405"/>
      <c r="B6" s="380" t="s">
        <v>417</v>
      </c>
      <c r="C6" s="379"/>
      <c r="D6" s="381" t="s">
        <v>418</v>
      </c>
    </row>
    <row r="7" spans="1:4" ht="39" x14ac:dyDescent="0.25">
      <c r="A7" s="405"/>
      <c r="B7" s="382" t="s">
        <v>419</v>
      </c>
      <c r="C7" s="379"/>
      <c r="D7" s="381" t="s">
        <v>420</v>
      </c>
    </row>
    <row r="8" spans="1:4" ht="141" x14ac:dyDescent="0.25">
      <c r="A8" s="405"/>
      <c r="B8" s="380" t="s">
        <v>863</v>
      </c>
      <c r="C8" s="379"/>
      <c r="D8" s="381" t="s">
        <v>422</v>
      </c>
    </row>
    <row r="9" spans="1:4" x14ac:dyDescent="0.25">
      <c r="A9" s="405"/>
      <c r="B9" s="379"/>
      <c r="C9" s="379"/>
      <c r="D9" s="381" t="s">
        <v>423</v>
      </c>
    </row>
    <row r="10" spans="1:4" ht="26.25" x14ac:dyDescent="0.25">
      <c r="A10" s="464" t="s">
        <v>355</v>
      </c>
      <c r="B10" s="349" t="s">
        <v>424</v>
      </c>
      <c r="C10" s="349" t="s">
        <v>426</v>
      </c>
      <c r="D10" s="384" t="s">
        <v>418</v>
      </c>
    </row>
    <row r="11" spans="1:4" x14ac:dyDescent="0.25">
      <c r="A11" s="405"/>
      <c r="B11" s="383" t="s">
        <v>354</v>
      </c>
      <c r="C11" s="379"/>
      <c r="D11" s="381" t="s">
        <v>420</v>
      </c>
    </row>
    <row r="12" spans="1:4" ht="39" x14ac:dyDescent="0.25">
      <c r="A12" s="405"/>
      <c r="B12" s="382" t="s">
        <v>425</v>
      </c>
      <c r="C12" s="379"/>
      <c r="D12" s="381" t="s">
        <v>422</v>
      </c>
    </row>
    <row r="13" spans="1:4" x14ac:dyDescent="0.25">
      <c r="A13" s="405"/>
      <c r="B13" s="379"/>
      <c r="C13" s="379"/>
      <c r="D13" s="381" t="s">
        <v>423</v>
      </c>
    </row>
    <row r="14" spans="1:4" x14ac:dyDescent="0.25">
      <c r="A14" s="405"/>
      <c r="B14" s="379"/>
      <c r="C14" s="379"/>
      <c r="D14" s="379"/>
    </row>
    <row r="15" spans="1:4" x14ac:dyDescent="0.25">
      <c r="A15" s="405"/>
      <c r="B15" s="379"/>
      <c r="C15" s="379"/>
      <c r="D15" s="379"/>
    </row>
    <row r="16" spans="1:4" x14ac:dyDescent="0.25">
      <c r="A16" s="406"/>
      <c r="B16" s="353"/>
      <c r="C16" s="353"/>
      <c r="D16" s="353"/>
    </row>
    <row r="17" spans="1:4" ht="39" x14ac:dyDescent="0.25">
      <c r="A17" s="464" t="s">
        <v>403</v>
      </c>
      <c r="B17" s="349" t="s">
        <v>404</v>
      </c>
      <c r="C17" s="349" t="s">
        <v>426</v>
      </c>
      <c r="D17" s="349" t="s">
        <v>427</v>
      </c>
    </row>
    <row r="18" spans="1:4" x14ac:dyDescent="0.25">
      <c r="A18" s="405"/>
      <c r="B18" s="379"/>
      <c r="C18" s="379"/>
      <c r="D18" s="381" t="s">
        <v>393</v>
      </c>
    </row>
    <row r="19" spans="1:4" x14ac:dyDescent="0.25">
      <c r="A19" s="405"/>
      <c r="B19" s="379"/>
      <c r="C19" s="379"/>
      <c r="D19" s="381" t="s">
        <v>394</v>
      </c>
    </row>
    <row r="20" spans="1:4" x14ac:dyDescent="0.25">
      <c r="A20" s="405"/>
      <c r="B20" s="379"/>
      <c r="C20" s="379"/>
      <c r="D20" s="381" t="s">
        <v>395</v>
      </c>
    </row>
    <row r="21" spans="1:4" x14ac:dyDescent="0.25">
      <c r="A21" s="406"/>
      <c r="B21" s="353"/>
      <c r="C21" s="353"/>
      <c r="D21" s="386" t="s">
        <v>428</v>
      </c>
    </row>
    <row r="22" spans="1:4" ht="26.25" x14ac:dyDescent="0.25">
      <c r="A22" s="464">
        <v>2</v>
      </c>
      <c r="B22" s="350" t="s">
        <v>357</v>
      </c>
      <c r="C22" s="350" t="s">
        <v>426</v>
      </c>
      <c r="D22" s="387" t="s">
        <v>429</v>
      </c>
    </row>
    <row r="23" spans="1:4" ht="77.25" x14ac:dyDescent="0.25">
      <c r="A23" s="405"/>
      <c r="B23" s="385" t="s">
        <v>430</v>
      </c>
      <c r="C23" s="388"/>
      <c r="D23" s="389" t="s">
        <v>431</v>
      </c>
    </row>
    <row r="24" spans="1:4" x14ac:dyDescent="0.25">
      <c r="A24" s="405"/>
      <c r="B24" s="388"/>
      <c r="C24" s="388"/>
      <c r="D24" s="389" t="s">
        <v>432</v>
      </c>
    </row>
    <row r="25" spans="1:4" x14ac:dyDescent="0.25">
      <c r="A25" s="405"/>
      <c r="B25" s="388"/>
      <c r="C25" s="388"/>
      <c r="D25" s="390" t="s">
        <v>354</v>
      </c>
    </row>
    <row r="26" spans="1:4" x14ac:dyDescent="0.25">
      <c r="A26" s="405"/>
      <c r="B26" s="388"/>
      <c r="C26" s="388"/>
      <c r="D26" s="391" t="s">
        <v>433</v>
      </c>
    </row>
    <row r="27" spans="1:4" x14ac:dyDescent="0.25">
      <c r="A27" s="405"/>
      <c r="B27" s="388"/>
      <c r="C27" s="388"/>
      <c r="D27" s="389" t="s">
        <v>434</v>
      </c>
    </row>
    <row r="28" spans="1:4" x14ac:dyDescent="0.25">
      <c r="A28" s="406"/>
      <c r="B28" s="352"/>
      <c r="C28" s="352"/>
      <c r="D28" s="392" t="s">
        <v>435</v>
      </c>
    </row>
    <row r="29" spans="1:4" ht="39" x14ac:dyDescent="0.25">
      <c r="A29" s="464">
        <v>3</v>
      </c>
      <c r="B29" s="350" t="s">
        <v>436</v>
      </c>
      <c r="C29" s="350" t="s">
        <v>437</v>
      </c>
      <c r="D29" s="387" t="s">
        <v>439</v>
      </c>
    </row>
    <row r="30" spans="1:4" x14ac:dyDescent="0.25">
      <c r="A30" s="407" t="s">
        <v>440</v>
      </c>
      <c r="B30" s="388"/>
      <c r="C30" s="388"/>
      <c r="D30" s="393" t="s">
        <v>441</v>
      </c>
    </row>
    <row r="31" spans="1:4" ht="90" x14ac:dyDescent="0.25">
      <c r="A31" s="405"/>
      <c r="B31" s="388"/>
      <c r="C31" s="388"/>
      <c r="D31" s="389" t="s">
        <v>442</v>
      </c>
    </row>
    <row r="32" spans="1:4" ht="39" x14ac:dyDescent="0.25">
      <c r="A32" s="405"/>
      <c r="B32" s="388"/>
      <c r="C32" s="388"/>
      <c r="D32" s="389" t="s">
        <v>443</v>
      </c>
    </row>
    <row r="33" spans="1:4" ht="39" x14ac:dyDescent="0.25">
      <c r="A33" s="406"/>
      <c r="B33" s="352"/>
      <c r="C33" s="352"/>
      <c r="D33" s="392" t="s">
        <v>444</v>
      </c>
    </row>
    <row r="34" spans="1:4" ht="39" x14ac:dyDescent="0.25">
      <c r="A34" s="465">
        <v>4</v>
      </c>
      <c r="B34" s="347" t="s">
        <v>445</v>
      </c>
      <c r="C34" s="347" t="s">
        <v>446</v>
      </c>
      <c r="D34" s="394" t="s">
        <v>447</v>
      </c>
    </row>
    <row r="35" spans="1:4" ht="26.25" x14ac:dyDescent="0.25">
      <c r="A35" s="464" t="s">
        <v>364</v>
      </c>
      <c r="B35" s="349" t="s">
        <v>448</v>
      </c>
      <c r="C35" s="349" t="s">
        <v>415</v>
      </c>
      <c r="D35" s="395" t="s">
        <v>449</v>
      </c>
    </row>
    <row r="36" spans="1:4" ht="26.25" x14ac:dyDescent="0.25">
      <c r="A36" s="405"/>
      <c r="B36" s="396" t="s">
        <v>450</v>
      </c>
      <c r="C36" s="379"/>
      <c r="D36" s="389" t="s">
        <v>451</v>
      </c>
    </row>
    <row r="37" spans="1:4" x14ac:dyDescent="0.25">
      <c r="A37" s="405"/>
      <c r="B37" s="379"/>
      <c r="C37" s="379"/>
      <c r="D37" s="389" t="s">
        <v>452</v>
      </c>
    </row>
    <row r="38" spans="1:4" x14ac:dyDescent="0.25">
      <c r="A38" s="405"/>
      <c r="B38" s="379"/>
      <c r="C38" s="379"/>
      <c r="D38" s="391" t="s">
        <v>453</v>
      </c>
    </row>
    <row r="39" spans="1:4" x14ac:dyDescent="0.25">
      <c r="A39" s="405"/>
      <c r="B39" s="379"/>
      <c r="C39" s="379"/>
      <c r="D39" s="389" t="s">
        <v>454</v>
      </c>
    </row>
    <row r="40" spans="1:4" x14ac:dyDescent="0.25">
      <c r="A40" s="406"/>
      <c r="B40" s="353"/>
      <c r="C40" s="353"/>
      <c r="D40" s="392" t="s">
        <v>455</v>
      </c>
    </row>
    <row r="41" spans="1:4" ht="26.25" x14ac:dyDescent="0.25">
      <c r="A41" s="464" t="s">
        <v>366</v>
      </c>
      <c r="B41" s="349" t="s">
        <v>456</v>
      </c>
      <c r="C41" s="349" t="s">
        <v>415</v>
      </c>
      <c r="D41" s="395" t="s">
        <v>457</v>
      </c>
    </row>
    <row r="42" spans="1:4" ht="26.25" x14ac:dyDescent="0.25">
      <c r="A42" s="405"/>
      <c r="B42" s="396" t="s">
        <v>450</v>
      </c>
      <c r="C42" s="379"/>
      <c r="D42" s="389" t="s">
        <v>458</v>
      </c>
    </row>
    <row r="43" spans="1:4" x14ac:dyDescent="0.25">
      <c r="A43" s="405"/>
      <c r="B43" s="379"/>
      <c r="C43" s="379"/>
      <c r="D43" s="389" t="s">
        <v>459</v>
      </c>
    </row>
    <row r="44" spans="1:4" x14ac:dyDescent="0.25">
      <c r="A44" s="405"/>
      <c r="B44" s="379"/>
      <c r="C44" s="379"/>
      <c r="D44" s="391" t="s">
        <v>453</v>
      </c>
    </row>
    <row r="45" spans="1:4" x14ac:dyDescent="0.25">
      <c r="A45" s="405"/>
      <c r="B45" s="379"/>
      <c r="C45" s="379"/>
      <c r="D45" s="389" t="s">
        <v>454</v>
      </c>
    </row>
    <row r="46" spans="1:4" x14ac:dyDescent="0.25">
      <c r="A46" s="406"/>
      <c r="B46" s="353"/>
      <c r="C46" s="353"/>
      <c r="D46" s="392" t="s">
        <v>455</v>
      </c>
    </row>
    <row r="47" spans="1:4" ht="26.25" x14ac:dyDescent="0.25">
      <c r="A47" s="464" t="s">
        <v>368</v>
      </c>
      <c r="B47" s="349" t="s">
        <v>460</v>
      </c>
      <c r="C47" s="349" t="s">
        <v>415</v>
      </c>
      <c r="D47" s="395" t="s">
        <v>461</v>
      </c>
    </row>
    <row r="48" spans="1:4" x14ac:dyDescent="0.25">
      <c r="A48" s="405"/>
      <c r="B48" s="379"/>
      <c r="C48" s="379"/>
      <c r="D48" s="389" t="s">
        <v>462</v>
      </c>
    </row>
    <row r="49" spans="1:4" x14ac:dyDescent="0.25">
      <c r="A49" s="406"/>
      <c r="B49" s="353"/>
      <c r="C49" s="353"/>
      <c r="D49" s="392" t="s">
        <v>463</v>
      </c>
    </row>
    <row r="50" spans="1:4" ht="26.25" x14ac:dyDescent="0.25">
      <c r="A50" s="465" t="s">
        <v>370</v>
      </c>
      <c r="B50" s="347" t="s">
        <v>464</v>
      </c>
      <c r="C50" s="347" t="s">
        <v>415</v>
      </c>
      <c r="D50" s="397" t="s">
        <v>465</v>
      </c>
    </row>
    <row r="51" spans="1:4" ht="26.25" x14ac:dyDescent="0.25">
      <c r="A51" s="464">
        <v>6</v>
      </c>
      <c r="B51" s="349" t="s">
        <v>372</v>
      </c>
      <c r="C51" s="349" t="s">
        <v>415</v>
      </c>
      <c r="D51" s="384" t="s">
        <v>466</v>
      </c>
    </row>
    <row r="52" spans="1:4" x14ac:dyDescent="0.25">
      <c r="A52" s="405"/>
      <c r="B52" s="379"/>
      <c r="C52" s="379"/>
      <c r="D52" s="381" t="s">
        <v>467</v>
      </c>
    </row>
    <row r="53" spans="1:4" x14ac:dyDescent="0.25">
      <c r="A53" s="406"/>
      <c r="B53" s="353"/>
      <c r="C53" s="353"/>
      <c r="D53" s="353"/>
    </row>
    <row r="54" spans="1:4" ht="18.75" x14ac:dyDescent="0.3">
      <c r="A54" s="684" t="s">
        <v>468</v>
      </c>
      <c r="B54" s="685"/>
      <c r="C54" s="685"/>
      <c r="D54" s="686"/>
    </row>
    <row r="55" spans="1:4" x14ac:dyDescent="0.25">
      <c r="A55" s="464">
        <v>7</v>
      </c>
      <c r="B55" s="349" t="s">
        <v>373</v>
      </c>
      <c r="C55" s="349" t="s">
        <v>415</v>
      </c>
      <c r="D55" s="384" t="s">
        <v>469</v>
      </c>
    </row>
    <row r="56" spans="1:4" x14ac:dyDescent="0.25">
      <c r="A56" s="406"/>
      <c r="B56" s="353"/>
      <c r="C56" s="353"/>
      <c r="D56" s="386" t="s">
        <v>470</v>
      </c>
    </row>
    <row r="57" spans="1:4" ht="51.75" x14ac:dyDescent="0.25">
      <c r="A57" s="464">
        <v>8</v>
      </c>
      <c r="B57" s="349" t="s">
        <v>263</v>
      </c>
      <c r="C57" s="349" t="s">
        <v>616</v>
      </c>
      <c r="D57" s="384" t="s">
        <v>471</v>
      </c>
    </row>
    <row r="58" spans="1:4" x14ac:dyDescent="0.25">
      <c r="A58" s="405"/>
      <c r="B58" s="379"/>
      <c r="C58" s="379"/>
      <c r="D58" s="381" t="s">
        <v>472</v>
      </c>
    </row>
    <row r="59" spans="1:4" x14ac:dyDescent="0.25">
      <c r="A59" s="405"/>
      <c r="B59" s="379"/>
      <c r="C59" s="379"/>
      <c r="D59" s="381" t="s">
        <v>473</v>
      </c>
    </row>
    <row r="60" spans="1:4" x14ac:dyDescent="0.25">
      <c r="A60" s="405"/>
      <c r="B60" s="379"/>
      <c r="C60" s="379"/>
      <c r="D60" s="379"/>
    </row>
    <row r="61" spans="1:4" x14ac:dyDescent="0.25">
      <c r="A61" s="406"/>
      <c r="B61" s="353"/>
      <c r="C61" s="353"/>
      <c r="D61" s="353"/>
    </row>
    <row r="62" spans="1:4" x14ac:dyDescent="0.25">
      <c r="A62" s="464">
        <v>9</v>
      </c>
      <c r="B62" s="349" t="s">
        <v>312</v>
      </c>
      <c r="C62" s="349" t="s">
        <v>474</v>
      </c>
      <c r="D62" s="384" t="s">
        <v>475</v>
      </c>
    </row>
    <row r="63" spans="1:4" x14ac:dyDescent="0.25">
      <c r="A63" s="406"/>
      <c r="B63" s="353"/>
      <c r="C63" s="353"/>
      <c r="D63" s="386" t="s">
        <v>476</v>
      </c>
    </row>
    <row r="64" spans="1:4" x14ac:dyDescent="0.25">
      <c r="A64" s="464">
        <v>10</v>
      </c>
      <c r="B64" s="349" t="s">
        <v>374</v>
      </c>
      <c r="C64" s="349" t="s">
        <v>474</v>
      </c>
      <c r="D64" s="384" t="s">
        <v>477</v>
      </c>
    </row>
    <row r="65" spans="1:4" x14ac:dyDescent="0.25">
      <c r="A65" s="405"/>
      <c r="B65" s="379"/>
      <c r="C65" s="379"/>
      <c r="D65" s="381" t="s">
        <v>478</v>
      </c>
    </row>
    <row r="66" spans="1:4" x14ac:dyDescent="0.25">
      <c r="A66" s="405"/>
      <c r="B66" s="379"/>
      <c r="C66" s="379"/>
      <c r="D66" s="381" t="s">
        <v>479</v>
      </c>
    </row>
    <row r="67" spans="1:4" x14ac:dyDescent="0.25">
      <c r="A67" s="406"/>
      <c r="B67" s="353"/>
      <c r="C67" s="353"/>
      <c r="D67" s="386" t="s">
        <v>473</v>
      </c>
    </row>
    <row r="68" spans="1:4" x14ac:dyDescent="0.25">
      <c r="A68" s="464">
        <v>11</v>
      </c>
      <c r="B68" s="349" t="s">
        <v>375</v>
      </c>
      <c r="C68" s="349" t="s">
        <v>480</v>
      </c>
      <c r="D68" s="384" t="s">
        <v>481</v>
      </c>
    </row>
    <row r="69" spans="1:4" x14ac:dyDescent="0.25">
      <c r="A69" s="406"/>
      <c r="B69" s="353"/>
      <c r="C69" s="353"/>
      <c r="D69" s="386" t="s">
        <v>482</v>
      </c>
    </row>
    <row r="70" spans="1:4" ht="39" x14ac:dyDescent="0.25">
      <c r="A70" s="464" t="s">
        <v>483</v>
      </c>
      <c r="B70" s="349" t="s">
        <v>376</v>
      </c>
      <c r="C70" s="378" t="s">
        <v>484</v>
      </c>
      <c r="D70" s="384" t="s">
        <v>485</v>
      </c>
    </row>
    <row r="71" spans="1:4" ht="26.25" x14ac:dyDescent="0.25">
      <c r="A71" s="405"/>
      <c r="B71" s="380" t="s">
        <v>354</v>
      </c>
      <c r="C71" s="383" t="s">
        <v>354</v>
      </c>
      <c r="D71" s="381" t="s">
        <v>486</v>
      </c>
    </row>
    <row r="72" spans="1:4" ht="26.25" x14ac:dyDescent="0.25">
      <c r="A72" s="405"/>
      <c r="B72" s="396" t="s">
        <v>487</v>
      </c>
      <c r="C72" s="382" t="s">
        <v>488</v>
      </c>
      <c r="D72" s="381" t="s">
        <v>489</v>
      </c>
    </row>
    <row r="73" spans="1:4" ht="26.25" x14ac:dyDescent="0.25">
      <c r="A73" s="406"/>
      <c r="B73" s="353"/>
      <c r="C73" s="351" t="s">
        <v>490</v>
      </c>
      <c r="D73" s="386" t="s">
        <v>491</v>
      </c>
    </row>
    <row r="74" spans="1:4" ht="26.25" x14ac:dyDescent="0.25">
      <c r="A74" s="464" t="s">
        <v>492</v>
      </c>
      <c r="B74" s="349" t="s">
        <v>376</v>
      </c>
      <c r="C74" s="378" t="s">
        <v>493</v>
      </c>
      <c r="D74" s="384" t="s">
        <v>485</v>
      </c>
    </row>
    <row r="75" spans="1:4" ht="26.25" x14ac:dyDescent="0.25">
      <c r="A75" s="405"/>
      <c r="B75" s="380" t="s">
        <v>354</v>
      </c>
      <c r="C75" s="383" t="s">
        <v>354</v>
      </c>
      <c r="D75" s="381" t="s">
        <v>486</v>
      </c>
    </row>
    <row r="76" spans="1:4" ht="26.25" x14ac:dyDescent="0.25">
      <c r="A76" s="405"/>
      <c r="B76" s="396" t="s">
        <v>494</v>
      </c>
      <c r="C76" s="382" t="s">
        <v>488</v>
      </c>
      <c r="D76" s="381" t="s">
        <v>489</v>
      </c>
    </row>
    <row r="77" spans="1:4" ht="26.25" x14ac:dyDescent="0.25">
      <c r="A77" s="406"/>
      <c r="B77" s="353"/>
      <c r="C77" s="351" t="s">
        <v>490</v>
      </c>
      <c r="D77" s="386" t="s">
        <v>491</v>
      </c>
    </row>
    <row r="78" spans="1:4" ht="26.25" x14ac:dyDescent="0.25">
      <c r="A78" s="464" t="s">
        <v>495</v>
      </c>
      <c r="B78" s="349" t="s">
        <v>377</v>
      </c>
      <c r="C78" s="378" t="s">
        <v>493</v>
      </c>
      <c r="D78" s="384" t="s">
        <v>485</v>
      </c>
    </row>
    <row r="79" spans="1:4" ht="26.25" x14ac:dyDescent="0.25">
      <c r="A79" s="405"/>
      <c r="B79" s="398" t="s">
        <v>354</v>
      </c>
      <c r="C79" s="383" t="s">
        <v>354</v>
      </c>
      <c r="D79" s="381" t="s">
        <v>486</v>
      </c>
    </row>
    <row r="80" spans="1:4" ht="28.5" x14ac:dyDescent="0.25">
      <c r="A80" s="405"/>
      <c r="B80" s="399" t="s">
        <v>496</v>
      </c>
      <c r="C80" s="382" t="s">
        <v>497</v>
      </c>
      <c r="D80" s="381" t="s">
        <v>498</v>
      </c>
    </row>
    <row r="81" spans="1:4" x14ac:dyDescent="0.25">
      <c r="A81" s="406"/>
      <c r="B81" s="353"/>
      <c r="C81" s="353"/>
      <c r="D81" s="386" t="s">
        <v>491</v>
      </c>
    </row>
    <row r="82" spans="1:4" ht="26.25" x14ac:dyDescent="0.25">
      <c r="A82" s="464" t="s">
        <v>499</v>
      </c>
      <c r="B82" s="349" t="s">
        <v>500</v>
      </c>
      <c r="C82" s="378" t="s">
        <v>493</v>
      </c>
      <c r="D82" s="384" t="s">
        <v>485</v>
      </c>
    </row>
    <row r="83" spans="1:4" ht="26.25" x14ac:dyDescent="0.25">
      <c r="A83" s="405"/>
      <c r="B83" s="383" t="s">
        <v>354</v>
      </c>
      <c r="C83" s="383" t="s">
        <v>354</v>
      </c>
      <c r="D83" s="381" t="s">
        <v>486</v>
      </c>
    </row>
    <row r="84" spans="1:4" ht="41.25" x14ac:dyDescent="0.25">
      <c r="A84" s="405"/>
      <c r="B84" s="399" t="s">
        <v>501</v>
      </c>
      <c r="C84" s="382" t="s">
        <v>502</v>
      </c>
      <c r="D84" s="381" t="s">
        <v>498</v>
      </c>
    </row>
    <row r="85" spans="1:4" x14ac:dyDescent="0.25">
      <c r="A85" s="406"/>
      <c r="B85" s="353"/>
      <c r="C85" s="353"/>
      <c r="D85" s="386" t="s">
        <v>491</v>
      </c>
    </row>
    <row r="86" spans="1:4" ht="39" x14ac:dyDescent="0.25">
      <c r="A86" s="464">
        <v>14</v>
      </c>
      <c r="B86" s="349" t="s">
        <v>313</v>
      </c>
      <c r="C86" s="349" t="s">
        <v>503</v>
      </c>
      <c r="D86" s="384" t="s">
        <v>504</v>
      </c>
    </row>
    <row r="87" spans="1:4" ht="26.25" x14ac:dyDescent="0.25">
      <c r="A87" s="406"/>
      <c r="B87" s="353"/>
      <c r="C87" s="351" t="s">
        <v>505</v>
      </c>
      <c r="D87" s="386" t="s">
        <v>506</v>
      </c>
    </row>
    <row r="88" spans="1:4" ht="18.75" x14ac:dyDescent="0.3">
      <c r="A88" s="684" t="s">
        <v>507</v>
      </c>
      <c r="B88" s="685"/>
      <c r="C88" s="685"/>
      <c r="D88" s="686"/>
    </row>
    <row r="89" spans="1:4" x14ac:dyDescent="0.25">
      <c r="A89" s="464">
        <v>15</v>
      </c>
      <c r="B89" s="349" t="s">
        <v>508</v>
      </c>
      <c r="C89" s="349" t="s">
        <v>509</v>
      </c>
      <c r="D89" s="400" t="s">
        <v>354</v>
      </c>
    </row>
    <row r="90" spans="1:4" ht="51.75" x14ac:dyDescent="0.25">
      <c r="A90" s="405"/>
      <c r="B90" s="383" t="s">
        <v>354</v>
      </c>
      <c r="C90" s="379"/>
      <c r="D90" s="380" t="s">
        <v>510</v>
      </c>
    </row>
    <row r="91" spans="1:4" ht="26.25" x14ac:dyDescent="0.25">
      <c r="A91" s="405"/>
      <c r="B91" s="380" t="s">
        <v>511</v>
      </c>
      <c r="C91" s="379"/>
      <c r="D91" s="381" t="s">
        <v>512</v>
      </c>
    </row>
    <row r="92" spans="1:4" x14ac:dyDescent="0.25">
      <c r="A92" s="405"/>
      <c r="B92" s="379"/>
      <c r="C92" s="379"/>
      <c r="D92" s="381" t="s">
        <v>513</v>
      </c>
    </row>
    <row r="93" spans="1:4" ht="26.25" x14ac:dyDescent="0.25">
      <c r="A93" s="405"/>
      <c r="B93" s="379"/>
      <c r="C93" s="379"/>
      <c r="D93" s="381" t="s">
        <v>514</v>
      </c>
    </row>
    <row r="94" spans="1:4" ht="26.25" x14ac:dyDescent="0.25">
      <c r="A94" s="405"/>
      <c r="B94" s="379"/>
      <c r="C94" s="379"/>
      <c r="D94" s="381" t="s">
        <v>515</v>
      </c>
    </row>
    <row r="95" spans="1:4" x14ac:dyDescent="0.25">
      <c r="A95" s="406"/>
      <c r="B95" s="353"/>
      <c r="C95" s="353"/>
      <c r="D95" s="353"/>
    </row>
    <row r="96" spans="1:4" ht="26.25" x14ac:dyDescent="0.25">
      <c r="A96" s="464">
        <v>16</v>
      </c>
      <c r="B96" s="401" t="s">
        <v>379</v>
      </c>
      <c r="C96" s="349" t="s">
        <v>516</v>
      </c>
      <c r="D96" s="349" t="s">
        <v>517</v>
      </c>
    </row>
    <row r="97" spans="1:4" x14ac:dyDescent="0.25">
      <c r="A97" s="405"/>
      <c r="B97" s="379"/>
      <c r="C97" s="379"/>
      <c r="D97" s="381" t="s">
        <v>518</v>
      </c>
    </row>
    <row r="98" spans="1:4" x14ac:dyDescent="0.25">
      <c r="A98" s="405"/>
      <c r="B98" s="379"/>
      <c r="C98" s="379"/>
      <c r="D98" s="381" t="s">
        <v>519</v>
      </c>
    </row>
    <row r="99" spans="1:4" ht="26.25" x14ac:dyDescent="0.25">
      <c r="A99" s="405"/>
      <c r="B99" s="379"/>
      <c r="C99" s="379"/>
      <c r="D99" s="381" t="s">
        <v>520</v>
      </c>
    </row>
    <row r="100" spans="1:4" x14ac:dyDescent="0.25">
      <c r="A100" s="406"/>
      <c r="B100" s="353"/>
      <c r="C100" s="353"/>
      <c r="D100" s="386" t="s">
        <v>521</v>
      </c>
    </row>
    <row r="101" spans="1:4" ht="26.25" x14ac:dyDescent="0.25">
      <c r="A101" s="464" t="s">
        <v>380</v>
      </c>
      <c r="B101" s="349" t="s">
        <v>522</v>
      </c>
      <c r="C101" s="349" t="s">
        <v>523</v>
      </c>
      <c r="D101" s="384" t="s">
        <v>524</v>
      </c>
    </row>
    <row r="102" spans="1:4" ht="26.25" x14ac:dyDescent="0.25">
      <c r="A102" s="405"/>
      <c r="B102" s="383" t="s">
        <v>354</v>
      </c>
      <c r="C102" s="379"/>
      <c r="D102" s="381" t="s">
        <v>525</v>
      </c>
    </row>
    <row r="103" spans="1:4" ht="26.25" x14ac:dyDescent="0.25">
      <c r="A103" s="406"/>
      <c r="B103" s="402" t="s">
        <v>526</v>
      </c>
      <c r="C103" s="353"/>
      <c r="D103" s="386" t="s">
        <v>527</v>
      </c>
    </row>
    <row r="104" spans="1:4" ht="26.25" x14ac:dyDescent="0.25">
      <c r="A104" s="465" t="s">
        <v>382</v>
      </c>
      <c r="B104" s="347" t="s">
        <v>528</v>
      </c>
      <c r="C104" s="347" t="s">
        <v>523</v>
      </c>
      <c r="D104" s="394" t="s">
        <v>529</v>
      </c>
    </row>
    <row r="105" spans="1:4" ht="39" x14ac:dyDescent="0.25">
      <c r="A105" s="464">
        <v>18</v>
      </c>
      <c r="B105" s="349" t="s">
        <v>384</v>
      </c>
      <c r="C105" s="349" t="s">
        <v>509</v>
      </c>
      <c r="D105" s="384" t="s">
        <v>530</v>
      </c>
    </row>
    <row r="106" spans="1:4" x14ac:dyDescent="0.25">
      <c r="A106" s="406"/>
      <c r="B106" s="353"/>
      <c r="C106" s="353"/>
      <c r="D106" s="386" t="s">
        <v>531</v>
      </c>
    </row>
    <row r="107" spans="1:4" ht="39" x14ac:dyDescent="0.25">
      <c r="A107" s="464">
        <v>19</v>
      </c>
      <c r="B107" s="349" t="s">
        <v>264</v>
      </c>
      <c r="C107" s="349" t="s">
        <v>532</v>
      </c>
      <c r="D107" s="384" t="s">
        <v>533</v>
      </c>
    </row>
    <row r="108" spans="1:4" ht="26.25" x14ac:dyDescent="0.25">
      <c r="A108" s="406"/>
      <c r="B108" s="353"/>
      <c r="C108" s="353"/>
      <c r="D108" s="386" t="s">
        <v>534</v>
      </c>
    </row>
    <row r="109" spans="1:4" ht="18.75" x14ac:dyDescent="0.3">
      <c r="A109" s="684" t="s">
        <v>535</v>
      </c>
      <c r="B109" s="685"/>
      <c r="C109" s="685"/>
      <c r="D109" s="686"/>
    </row>
    <row r="110" spans="1:4" ht="39" x14ac:dyDescent="0.25">
      <c r="A110" s="464">
        <v>20</v>
      </c>
      <c r="B110" s="349" t="s">
        <v>536</v>
      </c>
      <c r="C110" s="349" t="s">
        <v>537</v>
      </c>
      <c r="D110" s="403" t="s">
        <v>538</v>
      </c>
    </row>
    <row r="111" spans="1:4" x14ac:dyDescent="0.25">
      <c r="A111" s="405"/>
      <c r="B111" s="379"/>
      <c r="C111" s="380" t="s">
        <v>354</v>
      </c>
      <c r="D111" s="383" t="s">
        <v>354</v>
      </c>
    </row>
    <row r="112" spans="1:4" x14ac:dyDescent="0.25">
      <c r="A112" s="405"/>
      <c r="B112" s="379"/>
      <c r="C112" s="379"/>
      <c r="D112" s="382" t="s">
        <v>539</v>
      </c>
    </row>
    <row r="113" spans="1:4" ht="26.25" x14ac:dyDescent="0.25">
      <c r="A113" s="405"/>
      <c r="B113" s="379"/>
      <c r="C113" s="379"/>
      <c r="D113" s="380" t="s">
        <v>540</v>
      </c>
    </row>
    <row r="114" spans="1:4" ht="51.75" x14ac:dyDescent="0.25">
      <c r="A114" s="405"/>
      <c r="B114" s="379"/>
      <c r="C114" s="379"/>
      <c r="D114" s="381" t="s">
        <v>541</v>
      </c>
    </row>
    <row r="115" spans="1:4" x14ac:dyDescent="0.25">
      <c r="A115" s="405"/>
      <c r="B115" s="379"/>
      <c r="C115" s="379"/>
      <c r="D115" s="383" t="s">
        <v>354</v>
      </c>
    </row>
    <row r="116" spans="1:4" x14ac:dyDescent="0.25">
      <c r="A116" s="405"/>
      <c r="B116" s="379"/>
      <c r="C116" s="379"/>
      <c r="D116" s="382" t="s">
        <v>542</v>
      </c>
    </row>
    <row r="117" spans="1:4" ht="77.25" x14ac:dyDescent="0.25">
      <c r="A117" s="405"/>
      <c r="B117" s="379"/>
      <c r="C117" s="379"/>
      <c r="D117" s="381" t="s">
        <v>543</v>
      </c>
    </row>
    <row r="118" spans="1:4" x14ac:dyDescent="0.25">
      <c r="A118" s="405"/>
      <c r="B118" s="379"/>
      <c r="C118" s="379"/>
      <c r="D118" s="383" t="s">
        <v>354</v>
      </c>
    </row>
    <row r="119" spans="1:4" x14ac:dyDescent="0.25">
      <c r="A119" s="405"/>
      <c r="B119" s="379"/>
      <c r="C119" s="379"/>
      <c r="D119" s="382" t="s">
        <v>544</v>
      </c>
    </row>
    <row r="120" spans="1:4" ht="64.5" x14ac:dyDescent="0.25">
      <c r="A120" s="406"/>
      <c r="B120" s="353"/>
      <c r="C120" s="353"/>
      <c r="D120" s="351" t="s">
        <v>545</v>
      </c>
    </row>
    <row r="121" spans="1:4" ht="26.25" x14ac:dyDescent="0.25">
      <c r="A121" s="681">
        <v>21</v>
      </c>
      <c r="B121" s="678" t="s">
        <v>386</v>
      </c>
      <c r="C121" s="678" t="s">
        <v>546</v>
      </c>
      <c r="D121" s="347" t="s">
        <v>547</v>
      </c>
    </row>
    <row r="122" spans="1:4" ht="26.25" x14ac:dyDescent="0.25">
      <c r="A122" s="682"/>
      <c r="B122" s="680"/>
      <c r="C122" s="680"/>
      <c r="D122" s="347" t="s">
        <v>548</v>
      </c>
    </row>
    <row r="123" spans="1:4" ht="51.75" x14ac:dyDescent="0.25">
      <c r="A123" s="681" t="s">
        <v>549</v>
      </c>
      <c r="B123" s="678" t="s">
        <v>387</v>
      </c>
      <c r="C123" s="678" t="s">
        <v>550</v>
      </c>
      <c r="D123" s="347" t="s">
        <v>551</v>
      </c>
    </row>
    <row r="124" spans="1:4" ht="51.75" x14ac:dyDescent="0.25">
      <c r="A124" s="682"/>
      <c r="B124" s="680"/>
      <c r="C124" s="680"/>
      <c r="D124" s="347" t="s">
        <v>552</v>
      </c>
    </row>
    <row r="125" spans="1:4" ht="39" x14ac:dyDescent="0.25">
      <c r="A125" s="464" t="s">
        <v>553</v>
      </c>
      <c r="B125" s="349" t="s">
        <v>387</v>
      </c>
      <c r="C125" s="349" t="s">
        <v>554</v>
      </c>
      <c r="D125" s="349" t="s">
        <v>555</v>
      </c>
    </row>
    <row r="126" spans="1:4" x14ac:dyDescent="0.25">
      <c r="A126" s="405"/>
      <c r="B126" s="379"/>
      <c r="C126" s="379"/>
      <c r="D126" s="381" t="s">
        <v>556</v>
      </c>
    </row>
    <row r="127" spans="1:4" x14ac:dyDescent="0.25">
      <c r="A127" s="405"/>
      <c r="B127" s="379"/>
      <c r="C127" s="379"/>
      <c r="D127" s="381" t="s">
        <v>557</v>
      </c>
    </row>
    <row r="128" spans="1:4" ht="26.25" x14ac:dyDescent="0.25">
      <c r="A128" s="405"/>
      <c r="B128" s="379"/>
      <c r="C128" s="379"/>
      <c r="D128" s="381" t="s">
        <v>558</v>
      </c>
    </row>
    <row r="129" spans="1:4" x14ac:dyDescent="0.25">
      <c r="A129" s="405"/>
      <c r="B129" s="379"/>
      <c r="C129" s="379"/>
      <c r="D129" s="381" t="s">
        <v>559</v>
      </c>
    </row>
    <row r="130" spans="1:4" ht="26.25" x14ac:dyDescent="0.25">
      <c r="A130" s="405"/>
      <c r="B130" s="379"/>
      <c r="C130" s="379"/>
      <c r="D130" s="381" t="s">
        <v>560</v>
      </c>
    </row>
    <row r="131" spans="1:4" x14ac:dyDescent="0.25">
      <c r="A131" s="405"/>
      <c r="B131" s="379"/>
      <c r="C131" s="379"/>
      <c r="D131" s="381" t="s">
        <v>561</v>
      </c>
    </row>
    <row r="132" spans="1:4" ht="26.25" x14ac:dyDescent="0.25">
      <c r="A132" s="406"/>
      <c r="B132" s="353"/>
      <c r="C132" s="353"/>
      <c r="D132" s="386" t="s">
        <v>562</v>
      </c>
    </row>
    <row r="133" spans="1:4" ht="26.25" x14ac:dyDescent="0.25">
      <c r="A133" s="464">
        <v>23</v>
      </c>
      <c r="B133" s="349" t="s">
        <v>563</v>
      </c>
      <c r="C133" s="349" t="s">
        <v>523</v>
      </c>
      <c r="D133" s="384" t="s">
        <v>564</v>
      </c>
    </row>
    <row r="134" spans="1:4" ht="26.25" x14ac:dyDescent="0.25">
      <c r="A134" s="406"/>
      <c r="B134" s="353"/>
      <c r="C134" s="353"/>
      <c r="D134" s="386" t="s">
        <v>565</v>
      </c>
    </row>
    <row r="135" spans="1:4" ht="26.25" x14ac:dyDescent="0.25">
      <c r="A135" s="464">
        <v>24</v>
      </c>
      <c r="B135" s="349" t="s">
        <v>566</v>
      </c>
      <c r="C135" s="349" t="s">
        <v>523</v>
      </c>
      <c r="D135" s="384" t="s">
        <v>567</v>
      </c>
    </row>
    <row r="136" spans="1:4" ht="64.5" x14ac:dyDescent="0.25">
      <c r="A136" s="407" t="s">
        <v>354</v>
      </c>
      <c r="B136" s="383" t="s">
        <v>354</v>
      </c>
      <c r="C136" s="379"/>
      <c r="D136" s="381" t="s">
        <v>568</v>
      </c>
    </row>
    <row r="137" spans="1:4" ht="77.25" x14ac:dyDescent="0.25">
      <c r="A137" s="406"/>
      <c r="B137" s="351" t="s">
        <v>615</v>
      </c>
      <c r="C137" s="353"/>
      <c r="D137" s="353"/>
    </row>
    <row r="138" spans="1:4" ht="26.25" x14ac:dyDescent="0.25">
      <c r="A138" s="464">
        <v>25</v>
      </c>
      <c r="B138" s="349" t="s">
        <v>569</v>
      </c>
      <c r="C138" s="349" t="s">
        <v>523</v>
      </c>
      <c r="D138" s="384" t="s">
        <v>567</v>
      </c>
    </row>
    <row r="139" spans="1:4" ht="26.25" x14ac:dyDescent="0.25">
      <c r="A139" s="405"/>
      <c r="B139" s="383" t="s">
        <v>354</v>
      </c>
      <c r="C139" s="379"/>
      <c r="D139" s="381" t="s">
        <v>570</v>
      </c>
    </row>
    <row r="140" spans="1:4" ht="51.75" x14ac:dyDescent="0.25">
      <c r="A140" s="406"/>
      <c r="B140" s="351" t="s">
        <v>571</v>
      </c>
      <c r="C140" s="353"/>
      <c r="D140" s="353"/>
    </row>
    <row r="141" spans="1:4" x14ac:dyDescent="0.25">
      <c r="A141" s="408" t="s">
        <v>354</v>
      </c>
      <c r="B141" s="355"/>
      <c r="C141" s="355"/>
      <c r="D141" s="355"/>
    </row>
    <row r="142" spans="1:4" x14ac:dyDescent="0.25">
      <c r="A142" s="510" t="s">
        <v>572</v>
      </c>
      <c r="B142" s="355"/>
      <c r="C142" s="355"/>
      <c r="D142" s="355"/>
    </row>
    <row r="143" spans="1:4" x14ac:dyDescent="0.25">
      <c r="A143" s="408" t="s">
        <v>354</v>
      </c>
      <c r="B143" s="355"/>
      <c r="C143" s="355"/>
      <c r="D143" s="355"/>
    </row>
    <row r="144" spans="1:4" ht="15.75" customHeight="1" x14ac:dyDescent="0.25">
      <c r="A144" s="421" t="s">
        <v>617</v>
      </c>
      <c r="B144" s="355"/>
      <c r="C144" s="355"/>
      <c r="D144" s="355"/>
    </row>
    <row r="145" spans="1:4" x14ac:dyDescent="0.25">
      <c r="A145" s="422" t="s">
        <v>573</v>
      </c>
      <c r="B145" s="355"/>
      <c r="C145" s="355"/>
      <c r="D145" s="355"/>
    </row>
    <row r="146" spans="1:4" x14ac:dyDescent="0.25">
      <c r="A146" s="422" t="s">
        <v>574</v>
      </c>
      <c r="B146" s="355"/>
      <c r="C146" s="355"/>
      <c r="D146" s="355"/>
    </row>
    <row r="147" spans="1:4" x14ac:dyDescent="0.25">
      <c r="A147" s="422" t="s">
        <v>575</v>
      </c>
      <c r="B147" s="355"/>
      <c r="C147" s="355"/>
      <c r="D147" s="355"/>
    </row>
    <row r="148" spans="1:4" x14ac:dyDescent="0.25">
      <c r="A148" s="422" t="s">
        <v>576</v>
      </c>
      <c r="B148" s="355"/>
      <c r="C148" s="355"/>
      <c r="D148" s="355"/>
    </row>
    <row r="149" spans="1:4" x14ac:dyDescent="0.25">
      <c r="A149" s="422" t="s">
        <v>577</v>
      </c>
      <c r="B149" s="355"/>
      <c r="C149" s="355"/>
      <c r="D149" s="355"/>
    </row>
    <row r="150" spans="1:4" x14ac:dyDescent="0.25">
      <c r="A150" s="421" t="s">
        <v>618</v>
      </c>
      <c r="B150" s="355"/>
      <c r="C150" s="355"/>
      <c r="D150" s="355"/>
    </row>
    <row r="151" spans="1:4" x14ac:dyDescent="0.25">
      <c r="A151" s="409"/>
      <c r="B151" s="355"/>
      <c r="C151" s="355"/>
      <c r="D151" s="355"/>
    </row>
  </sheetData>
  <sheetProtection algorithmName="SHA-512" hashValue="aRrhwXbzCNuz9XCHmQuYwf/4lrl2CMnhe6B4gCAVYQ9cCGpZK1jSmHJknv+hUaRIG9C1qf3UK1Ql1yzNEh8d1w==" saltValue="5MGT5TTviidlQyW4TfsVjg==" spinCount="100000" sheet="1" objects="1" scenarios="1"/>
  <mergeCells count="10">
    <mergeCell ref="A123:A124"/>
    <mergeCell ref="B123:B124"/>
    <mergeCell ref="C123:C124"/>
    <mergeCell ref="A4:D4"/>
    <mergeCell ref="A54:D54"/>
    <mergeCell ref="A88:D88"/>
    <mergeCell ref="A109:D109"/>
    <mergeCell ref="A121:A122"/>
    <mergeCell ref="B121:B122"/>
    <mergeCell ref="C121:C122"/>
  </mergeCells>
  <hyperlinks>
    <hyperlink ref="A5" location="'1a. Housing Stability (RRH)'!A1" display="1a" xr:uid="{00000000-0004-0000-0100-000000000000}"/>
    <hyperlink ref="A10" location="'1b. Housing Stability (PSH)'!A1" display="1b" xr:uid="{00000000-0004-0000-0100-000001000000}"/>
    <hyperlink ref="A17" location="'1c. Housing Stability (SSO)'!A1" display="1c" xr:uid="{00000000-0004-0000-0100-000002000000}"/>
    <hyperlink ref="A22" location="'2. Returns to Homelessness'!A1" display="'2. Returns to Homelessness'!A1" xr:uid="{00000000-0004-0000-0100-000003000000}"/>
    <hyperlink ref="A29" location="'3. Safety Improvement (DV Only)'!A1" display="'3. Safety Improvement (DV Only)'!A1" xr:uid="{00000000-0004-0000-0100-000004000000}"/>
    <hyperlink ref="A35" location="'5a. Earned Income Growth'!A1" display="5a" xr:uid="{00000000-0004-0000-0100-000005000000}"/>
    <hyperlink ref="A41" location="'5b. UnEarned Income Growth'!A1" display="5b" xr:uid="{00000000-0004-0000-0100-000006000000}"/>
    <hyperlink ref="A47" location="'5c. Income Maintain+ (PSH Only)'!A1" display="5c" xr:uid="{00000000-0004-0000-0100-000007000000}"/>
    <hyperlink ref="A50" location="'5d. Income + Only (PSH Only)'!A1" display="5d" xr:uid="{00000000-0004-0000-0100-000008000000}"/>
    <hyperlink ref="A51" location="'6. Non-cash | Mainstream Ben.'!A1" display="'6. Non-cash | Mainstream Ben.'!A1" xr:uid="{00000000-0004-0000-0100-000009000000}"/>
    <hyperlink ref="A55" location="'7. Project Part. Eligibility'!A1" display="'7. Project Part. Eligibility'!A1" xr:uid="{00000000-0004-0000-0100-00000A000000}"/>
    <hyperlink ref="A57" location="'8. Unit Utilization Rate'!A1" display="'8. Unit Utilization Rate'!A1" xr:uid="{00000000-0004-0000-0100-00000B000000}"/>
    <hyperlink ref="A62" location="'9. Drawdown Rates'!A1" display="'9. Drawdown Rates'!A1" xr:uid="{00000000-0004-0000-0100-00000C000000}"/>
    <hyperlink ref="A64" location="'10. Funds recaptured by HUD'!A1" display="'10. Funds recaptured by HUD'!A1" xr:uid="{00000000-0004-0000-0100-00000D000000}"/>
    <hyperlink ref="A68" location="'11. Timely APR Submission'!A1" display="'11. Timely APR Submission'!A1" xr:uid="{00000000-0004-0000-0100-00000E000000}"/>
    <hyperlink ref="A86" location="'14. HUD Monitoring'!A1" display="'14. HUD Monitoring'!A1" xr:uid="{00000000-0004-0000-0100-00000F000000}"/>
    <hyperlink ref="A89" location="'15. CoC Project Description'!A1" display="'15. CoC Project Description'!A1" xr:uid="{00000000-0004-0000-0100-000010000000}"/>
    <hyperlink ref="A96" location="'16. Opening Doors Goals'!A1" display="'16. Opening Doors Goals'!A1" xr:uid="{00000000-0004-0000-0100-000011000000}"/>
    <hyperlink ref="A101" location="'17a. Severity of Needs'!A1" display="17a" xr:uid="{00000000-0004-0000-0100-000012000000}"/>
    <hyperlink ref="A104" location="'17b. HH w-Zero Income at Entry'!A1" display="17b" xr:uid="{00000000-0004-0000-0100-000013000000}"/>
    <hyperlink ref="A105" location="'18. Prioritization of PSH'!A1" display="'18. Prioritization of PSH'!A1" xr:uid="{00000000-0004-0000-0100-000014000000}"/>
    <hyperlink ref="A110" location="'20. RHAB Participation'!A1" display="'20. RHAB Participation'!A1" xr:uid="{00000000-0004-0000-0100-000015000000}"/>
    <hyperlink ref="A138" location="'25. HMIS Bed Inventory'!A1" display="'25. HMIS Bed Inventory'!A1" xr:uid="{00000000-0004-0000-0100-000016000000}"/>
    <hyperlink ref="A135" location="'24. Timeliness of Data Entry'!A1" display="'24. Timeliness of Data Entry'!A1" xr:uid="{00000000-0004-0000-0100-000017000000}"/>
    <hyperlink ref="A133" location="'23. High Quality Data Entry'!A1" display="'23. High Quality Data Entry'!A1" xr:uid="{00000000-0004-0000-0100-000018000000}"/>
    <hyperlink ref="A121:A122" location="'21. Attended CoC Meetings'!A1" display="'21. Attended CoC Meetings'!A1" xr:uid="{00000000-0004-0000-0100-000019000000}"/>
    <hyperlink ref="A123:A124" location="'22. Attended CoC Trainings'!A1" display="22a" xr:uid="{00000000-0004-0000-0100-00001A000000}"/>
    <hyperlink ref="A125" location="'22. Attended CoC Trainings'!A1" display="22b" xr:uid="{00000000-0004-0000-0100-00001B000000}"/>
    <hyperlink ref="A107" location="'19. Housing First Approach'!A1" display="'19. Housing First Approach'!A1" xr:uid="{00000000-0004-0000-0100-00001C000000}"/>
    <hyperlink ref="A70" location="'12. Cost per Household'!A1" display="12a" xr:uid="{00000000-0004-0000-0100-00001D000000}"/>
    <hyperlink ref="A74" location="'12. Cost per Household'!A1" display="12b" xr:uid="{00000000-0004-0000-0100-00001E000000}"/>
    <hyperlink ref="A78" location="'13. Cost per Positive Exit'!A1" display="13a" xr:uid="{00000000-0004-0000-0100-00001F000000}"/>
    <hyperlink ref="A82" location="'13. Cost per Positive Exit'!A1" display="13b" xr:uid="{00000000-0004-0000-0100-000020000000}"/>
    <hyperlink ref="A34" location="'4. Length of Time Homeless'!A1" display="'4. Length of Time Homeless'!A1" xr:uid="{00000000-0004-0000-0100-00002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8"/>
  <dimension ref="A1:E102"/>
  <sheetViews>
    <sheetView showGridLines="0" topLeftCell="A28"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5" max="5" width="14.5703125" customWidth="1"/>
  </cols>
  <sheetData>
    <row r="1" spans="1:5" ht="18" x14ac:dyDescent="0.25">
      <c r="A1" s="338"/>
      <c r="B1" s="374" t="s">
        <v>587</v>
      </c>
      <c r="C1" s="343"/>
      <c r="E1" s="445" t="s">
        <v>581</v>
      </c>
    </row>
    <row r="2" spans="1:5" ht="15.75" customHeight="1" x14ac:dyDescent="0.25">
      <c r="A2" s="338"/>
      <c r="B2" s="177" t="s">
        <v>827</v>
      </c>
      <c r="C2" s="299"/>
      <c r="D2" s="376"/>
    </row>
    <row r="3" spans="1:5" ht="15.75" customHeight="1" x14ac:dyDescent="0.25">
      <c r="A3" s="338"/>
      <c r="B3" s="177" t="s">
        <v>588</v>
      </c>
      <c r="C3" s="299"/>
      <c r="D3" s="376"/>
    </row>
    <row r="4" spans="1:5" ht="15.75" customHeight="1" x14ac:dyDescent="0.25">
      <c r="A4"/>
      <c r="B4"/>
      <c r="D4" s="376"/>
    </row>
    <row r="5" spans="1:5" ht="15.75" thickBot="1" x14ac:dyDescent="0.3"/>
    <row r="6" spans="1:5" s="12" customFormat="1" ht="15.75" thickBot="1" x14ac:dyDescent="0.3">
      <c r="A6" s="334" t="s">
        <v>2</v>
      </c>
      <c r="B6" s="334" t="s">
        <v>3</v>
      </c>
      <c r="C6" s="291" t="s">
        <v>4</v>
      </c>
      <c r="D6" s="203" t="s">
        <v>0</v>
      </c>
      <c r="E6" s="11" t="s">
        <v>1</v>
      </c>
    </row>
    <row r="7" spans="1:5" s="9" customFormat="1" ht="12.75" x14ac:dyDescent="0.2">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03">
        <f>IF(INDEX('CoC Ranking Data'!$A$1:$CB$106,ROW($E9),28)&lt;&gt;"",INDEX('CoC Ranking Data'!$A$1:$CB$106,ROW($E9),28),"")</f>
        <v>0.98484848484848486</v>
      </c>
      <c r="E7" s="8">
        <f>IF(AND(A7&lt;&gt;"",D7&lt;&gt;""), IF(D7 &gt;= 1, 7, IF(AND(D7 &gt;= 0.87, D7 &lt; 1), 3, 0)), "")</f>
        <v>3</v>
      </c>
    </row>
    <row r="8" spans="1:5" s="9" customFormat="1" ht="12.75" x14ac:dyDescent="0.2">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03">
        <f>IF(INDEX('CoC Ranking Data'!$A$1:$CB$106,ROW($E10),28)&lt;&gt;"",INDEX('CoC Ranking Data'!$A$1:$CB$106,ROW($E10),28),"")</f>
        <v>0.91666666666666663</v>
      </c>
      <c r="E8" s="8">
        <f t="shared" ref="E8:E71" si="0">IF(AND(A8&lt;&gt;"",D8&lt;&gt;""), IF(D8 &gt;= 1, 7, IF(AND(D8 &gt;= 0.87, D8 &lt; 1), 3, 0)), "")</f>
        <v>3</v>
      </c>
    </row>
    <row r="9" spans="1:5" s="9" customFormat="1" ht="12.75" x14ac:dyDescent="0.2">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03">
        <f>IF(INDEX('CoC Ranking Data'!$A$1:$CB$106,ROW($E11),28)&lt;&gt;"",INDEX('CoC Ranking Data'!$A$1:$CB$106,ROW($E11),28),"")</f>
        <v>1</v>
      </c>
      <c r="E9" s="8">
        <f t="shared" si="0"/>
        <v>7</v>
      </c>
    </row>
    <row r="10" spans="1:5" s="9" customFormat="1" ht="12.75" x14ac:dyDescent="0.2">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03">
        <f>IF(INDEX('CoC Ranking Data'!$A$1:$CB$106,ROW($E12),28)&lt;&gt;"",INDEX('CoC Ranking Data'!$A$1:$CB$106,ROW($E12),28),"")</f>
        <v>1</v>
      </c>
      <c r="E10" s="8">
        <f t="shared" si="0"/>
        <v>7</v>
      </c>
    </row>
    <row r="11" spans="1:5" s="9" customFormat="1" ht="12.75" x14ac:dyDescent="0.2">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03">
        <f>IF(INDEX('CoC Ranking Data'!$A$1:$CB$106,ROW($E13),28)&lt;&gt;"",INDEX('CoC Ranking Data'!$A$1:$CB$106,ROW($E13),28),"")</f>
        <v>1</v>
      </c>
      <c r="E11" s="8">
        <f t="shared" si="0"/>
        <v>7</v>
      </c>
    </row>
    <row r="12" spans="1:5" s="9" customFormat="1" ht="12.75" x14ac:dyDescent="0.2">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03">
        <f>IF(INDEX('CoC Ranking Data'!$A$1:$CB$106,ROW($E14),28)&lt;&gt;"",INDEX('CoC Ranking Data'!$A$1:$CB$106,ROW($E14),28),"")</f>
        <v>0.8867924528301887</v>
      </c>
      <c r="E12" s="8">
        <f t="shared" si="0"/>
        <v>3</v>
      </c>
    </row>
    <row r="13" spans="1:5" s="9" customFormat="1" ht="12.75" x14ac:dyDescent="0.2">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03">
        <f>IF(INDEX('CoC Ranking Data'!$A$1:$CB$106,ROW($E15),28)&lt;&gt;"",INDEX('CoC Ranking Data'!$A$1:$CB$106,ROW($E15),28),"")</f>
        <v>0.94</v>
      </c>
      <c r="E13" s="8">
        <f t="shared" si="0"/>
        <v>3</v>
      </c>
    </row>
    <row r="14" spans="1:5" s="9" customFormat="1" ht="12.75" x14ac:dyDescent="0.2">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03">
        <f>IF(INDEX('CoC Ranking Data'!$A$1:$CB$106,ROW($E16),28)&lt;&gt;"",INDEX('CoC Ranking Data'!$A$1:$CB$106,ROW($E16),28),"")</f>
        <v>1</v>
      </c>
      <c r="E14" s="8">
        <f t="shared" si="0"/>
        <v>7</v>
      </c>
    </row>
    <row r="15" spans="1:5" s="9" customFormat="1" ht="12.75" x14ac:dyDescent="0.2">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03">
        <f>IF(INDEX('CoC Ranking Data'!$A$1:$CB$106,ROW($E17),28)&lt;&gt;"",INDEX('CoC Ranking Data'!$A$1:$CB$106,ROW($E17),28),"")</f>
        <v>1</v>
      </c>
      <c r="E15" s="8">
        <f t="shared" si="0"/>
        <v>7</v>
      </c>
    </row>
    <row r="16" spans="1:5" s="9" customFormat="1" ht="12.75" x14ac:dyDescent="0.2">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03">
        <f>IF(INDEX('CoC Ranking Data'!$A$1:$CB$106,ROW($E18),28)&lt;&gt;"",INDEX('CoC Ranking Data'!$A$1:$CB$106,ROW($E18),28),"")</f>
        <v>0.8571428571428571</v>
      </c>
      <c r="E16" s="8">
        <f t="shared" si="0"/>
        <v>0</v>
      </c>
    </row>
    <row r="17" spans="1:5" s="9" customFormat="1" ht="12.75" x14ac:dyDescent="0.2">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03">
        <f>IF(INDEX('CoC Ranking Data'!$A$1:$CB$106,ROW($E19),28)&lt;&gt;"",INDEX('CoC Ranking Data'!$A$1:$CB$106,ROW($E19),28),"")</f>
        <v>1</v>
      </c>
      <c r="E17" s="8">
        <f t="shared" si="0"/>
        <v>7</v>
      </c>
    </row>
    <row r="18" spans="1:5" s="9" customFormat="1" ht="12.75" x14ac:dyDescent="0.2">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03">
        <f>IF(INDEX('CoC Ranking Data'!$A$1:$CB$106,ROW($E20),28)&lt;&gt;"",INDEX('CoC Ranking Data'!$A$1:$CB$106,ROW($E20),28),"")</f>
        <v>1</v>
      </c>
      <c r="E18" s="8">
        <f t="shared" si="0"/>
        <v>7</v>
      </c>
    </row>
    <row r="19" spans="1:5" s="9" customFormat="1" ht="12.75" x14ac:dyDescent="0.2">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03">
        <f>IF(INDEX('CoC Ranking Data'!$A$1:$CB$106,ROW($E21),28)&lt;&gt;"",INDEX('CoC Ranking Data'!$A$1:$CB$106,ROW($E21),28),"")</f>
        <v>1</v>
      </c>
      <c r="E19" s="8">
        <f t="shared" si="0"/>
        <v>7</v>
      </c>
    </row>
    <row r="20" spans="1:5" s="9" customFormat="1" ht="12.75" x14ac:dyDescent="0.2">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03">
        <f>IF(INDEX('CoC Ranking Data'!$A$1:$CB$106,ROW($E22),28)&lt;&gt;"",INDEX('CoC Ranking Data'!$A$1:$CB$106,ROW($E22),28),"")</f>
        <v>1</v>
      </c>
      <c r="E20" s="8">
        <f t="shared" si="0"/>
        <v>7</v>
      </c>
    </row>
    <row r="21" spans="1:5" s="9" customFormat="1" ht="12.75" x14ac:dyDescent="0.2">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03">
        <f>IF(INDEX('CoC Ranking Data'!$A$1:$CB$106,ROW($E23),28)&lt;&gt;"",INDEX('CoC Ranking Data'!$A$1:$CB$106,ROW($E23),28),"")</f>
        <v>0.88235294117647056</v>
      </c>
      <c r="E21" s="8">
        <f t="shared" si="0"/>
        <v>3</v>
      </c>
    </row>
    <row r="22" spans="1:5" s="9" customFormat="1" ht="12.75" x14ac:dyDescent="0.2">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03">
        <f>IF(INDEX('CoC Ranking Data'!$A$1:$CB$106,ROW($E24),28)&lt;&gt;"",INDEX('CoC Ranking Data'!$A$1:$CB$106,ROW($E24),28),"")</f>
        <v>1</v>
      </c>
      <c r="E22" s="8">
        <f t="shared" si="0"/>
        <v>7</v>
      </c>
    </row>
    <row r="23" spans="1:5" s="9" customFormat="1" ht="12.75" x14ac:dyDescent="0.2">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03">
        <f>IF(INDEX('CoC Ranking Data'!$A$1:$CB$106,ROW($E25),28)&lt;&gt;"",INDEX('CoC Ranking Data'!$A$1:$CB$106,ROW($E25),28),"")</f>
        <v>0.8936170212765957</v>
      </c>
      <c r="E23" s="8">
        <f t="shared" si="0"/>
        <v>3</v>
      </c>
    </row>
    <row r="24" spans="1:5" s="9" customFormat="1" ht="12.75" x14ac:dyDescent="0.2">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03">
        <f>IF(INDEX('CoC Ranking Data'!$A$1:$CB$106,ROW($E26),28)&lt;&gt;"",INDEX('CoC Ranking Data'!$A$1:$CB$106,ROW($E26),28),"")</f>
        <v>1</v>
      </c>
      <c r="E24" s="8">
        <f t="shared" si="0"/>
        <v>7</v>
      </c>
    </row>
    <row r="25" spans="1:5" s="9" customFormat="1" ht="12.75" x14ac:dyDescent="0.2">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03">
        <f>IF(INDEX('CoC Ranking Data'!$A$1:$CB$106,ROW($E27),28)&lt;&gt;"",INDEX('CoC Ranking Data'!$A$1:$CB$106,ROW($E27),28),"")</f>
        <v>0.94736842105263153</v>
      </c>
      <c r="E25" s="8">
        <f t="shared" si="0"/>
        <v>3</v>
      </c>
    </row>
    <row r="26" spans="1:5" s="9" customFormat="1" ht="12.75" x14ac:dyDescent="0.2">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03">
        <f>IF(INDEX('CoC Ranking Data'!$A$1:$CB$106,ROW($E28),28)&lt;&gt;"",INDEX('CoC Ranking Data'!$A$1:$CB$106,ROW($E28),28),"")</f>
        <v>1</v>
      </c>
      <c r="E26" s="8">
        <f t="shared" si="0"/>
        <v>7</v>
      </c>
    </row>
    <row r="27" spans="1:5" s="9" customFormat="1" ht="12.75" x14ac:dyDescent="0.2">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03">
        <f>IF(INDEX('CoC Ranking Data'!$A$1:$CB$106,ROW($E29),28)&lt;&gt;"",INDEX('CoC Ranking Data'!$A$1:$CB$106,ROW($E29),28),"")</f>
        <v>1</v>
      </c>
      <c r="E27" s="8">
        <f t="shared" si="0"/>
        <v>7</v>
      </c>
    </row>
    <row r="28" spans="1:5" s="9" customFormat="1" ht="12.75" x14ac:dyDescent="0.2">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03">
        <f>IF(INDEX('CoC Ranking Data'!$A$1:$CB$106,ROW($E30),28)&lt;&gt;"",INDEX('CoC Ranking Data'!$A$1:$CB$106,ROW($E30),28),"")</f>
        <v>1</v>
      </c>
      <c r="E28" s="8">
        <f t="shared" si="0"/>
        <v>7</v>
      </c>
    </row>
    <row r="29" spans="1:5" s="9" customFormat="1" ht="12.75" x14ac:dyDescent="0.2">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03">
        <f>IF(INDEX('CoC Ranking Data'!$A$1:$CB$106,ROW($E31),28)&lt;&gt;"",INDEX('CoC Ranking Data'!$A$1:$CB$106,ROW($E31),28),"")</f>
        <v>1</v>
      </c>
      <c r="E29" s="8">
        <f t="shared" si="0"/>
        <v>7</v>
      </c>
    </row>
    <row r="30" spans="1:5" s="9" customFormat="1" ht="12.75" x14ac:dyDescent="0.2">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03">
        <f>IF(INDEX('CoC Ranking Data'!$A$1:$CB$106,ROW($E32),28)&lt;&gt;"",INDEX('CoC Ranking Data'!$A$1:$CB$106,ROW($E32),28),"")</f>
        <v>0.9</v>
      </c>
      <c r="E30" s="8">
        <f t="shared" si="0"/>
        <v>3</v>
      </c>
    </row>
    <row r="31" spans="1:5" s="9" customFormat="1" ht="12.75" x14ac:dyDescent="0.2">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03">
        <f>IF(INDEX('CoC Ranking Data'!$A$1:$CB$106,ROW($E33),28)&lt;&gt;"",INDEX('CoC Ranking Data'!$A$1:$CB$106,ROW($E33),28),"")</f>
        <v>0.67</v>
      </c>
      <c r="E31" s="8">
        <f t="shared" si="0"/>
        <v>0</v>
      </c>
    </row>
    <row r="32" spans="1:5" s="9" customFormat="1" ht="12.75" x14ac:dyDescent="0.2">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03">
        <f>IF(INDEX('CoC Ranking Data'!$A$1:$CB$106,ROW($E34),28)&lt;&gt;"",INDEX('CoC Ranking Data'!$A$1:$CB$106,ROW($E34),28),"")</f>
        <v>1</v>
      </c>
      <c r="E32" s="8">
        <f t="shared" si="0"/>
        <v>7</v>
      </c>
    </row>
    <row r="33" spans="1:5" s="9" customFormat="1" ht="12.75" x14ac:dyDescent="0.2">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03">
        <f>IF(INDEX('CoC Ranking Data'!$A$1:$CB$106,ROW($E35),28)&lt;&gt;"",INDEX('CoC Ranking Data'!$A$1:$CB$106,ROW($E35),28),"")</f>
        <v>1</v>
      </c>
      <c r="E33" s="8">
        <f t="shared" si="0"/>
        <v>7</v>
      </c>
    </row>
    <row r="34" spans="1:5" s="9" customFormat="1" ht="12.75" x14ac:dyDescent="0.2">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03">
        <f>IF(INDEX('CoC Ranking Data'!$A$1:$CB$106,ROW($E36),28)&lt;&gt;"",INDEX('CoC Ranking Data'!$A$1:$CB$106,ROW($E36),28),"")</f>
        <v>1</v>
      </c>
      <c r="E34" s="8">
        <f t="shared" si="0"/>
        <v>7</v>
      </c>
    </row>
    <row r="35" spans="1:5" s="9" customFormat="1" ht="12.75" x14ac:dyDescent="0.2">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03">
        <f>IF(INDEX('CoC Ranking Data'!$A$1:$CB$106,ROW($E37),28)&lt;&gt;"",INDEX('CoC Ranking Data'!$A$1:$CB$106,ROW($E37),28),"")</f>
        <v>1</v>
      </c>
      <c r="E35" s="8">
        <f t="shared" si="0"/>
        <v>7</v>
      </c>
    </row>
    <row r="36" spans="1:5" s="9" customFormat="1" ht="12.75" x14ac:dyDescent="0.2">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03">
        <f>IF(INDEX('CoC Ranking Data'!$A$1:$CB$106,ROW($E38),28)&lt;&gt;"",INDEX('CoC Ranking Data'!$A$1:$CB$106,ROW($E38),28),"")</f>
        <v>0.94117647058823528</v>
      </c>
      <c r="E36" s="8">
        <f t="shared" si="0"/>
        <v>3</v>
      </c>
    </row>
    <row r="37" spans="1:5" s="9" customFormat="1" ht="12.75" x14ac:dyDescent="0.2">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03">
        <f>IF(INDEX('CoC Ranking Data'!$A$1:$CB$106,ROW($E39),28)&lt;&gt;"",INDEX('CoC Ranking Data'!$A$1:$CB$106,ROW($E39),28),"")</f>
        <v>1</v>
      </c>
      <c r="E37" s="8">
        <f t="shared" si="0"/>
        <v>7</v>
      </c>
    </row>
    <row r="38" spans="1:5" s="9" customFormat="1" ht="12.75" x14ac:dyDescent="0.2">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03">
        <f>IF(INDEX('CoC Ranking Data'!$A$1:$CB$106,ROW($E40),28)&lt;&gt;"",INDEX('CoC Ranking Data'!$A$1:$CB$106,ROW($E40),28),"")</f>
        <v>0.96666666666666667</v>
      </c>
      <c r="E38" s="8">
        <f t="shared" si="0"/>
        <v>3</v>
      </c>
    </row>
    <row r="39" spans="1:5" s="9" customFormat="1" ht="12.75" x14ac:dyDescent="0.2">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03">
        <f>IF(INDEX('CoC Ranking Data'!$A$1:$CB$106,ROW($E41),28)&lt;&gt;"",INDEX('CoC Ranking Data'!$A$1:$CB$106,ROW($E41),28),"")</f>
        <v>1</v>
      </c>
      <c r="E39" s="8">
        <f t="shared" si="0"/>
        <v>7</v>
      </c>
    </row>
    <row r="40" spans="1:5" s="9" customFormat="1" ht="12.75" x14ac:dyDescent="0.2">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03">
        <f>IF(INDEX('CoC Ranking Data'!$A$1:$CB$106,ROW($E42),28)&lt;&gt;"",INDEX('CoC Ranking Data'!$A$1:$CB$106,ROW($E42),28),"")</f>
        <v>0.95454545454545459</v>
      </c>
      <c r="E40" s="8">
        <f t="shared" si="0"/>
        <v>3</v>
      </c>
    </row>
    <row r="41" spans="1:5" s="9" customFormat="1" ht="12.75" x14ac:dyDescent="0.2">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03">
        <f>IF(INDEX('CoC Ranking Data'!$A$1:$CB$106,ROW($E43),28)&lt;&gt;"",INDEX('CoC Ranking Data'!$A$1:$CB$106,ROW($E43),28),"")</f>
        <v>1</v>
      </c>
      <c r="E41" s="8">
        <f t="shared" si="0"/>
        <v>7</v>
      </c>
    </row>
    <row r="42" spans="1:5" s="9" customFormat="1" ht="12.75" x14ac:dyDescent="0.2">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03">
        <f>IF(INDEX('CoC Ranking Data'!$A$1:$CB$106,ROW($E44),28)&lt;&gt;"",INDEX('CoC Ranking Data'!$A$1:$CB$106,ROW($E44),28),"")</f>
        <v>1</v>
      </c>
      <c r="E42" s="8">
        <f t="shared" si="0"/>
        <v>7</v>
      </c>
    </row>
    <row r="43" spans="1:5" s="9" customFormat="1" ht="12.75" x14ac:dyDescent="0.2">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03">
        <f>IF(INDEX('CoC Ranking Data'!$A$1:$CB$106,ROW($E45),28)&lt;&gt;"",INDEX('CoC Ranking Data'!$A$1:$CB$106,ROW($E45),28),"")</f>
        <v>0.89189189189189189</v>
      </c>
      <c r="E43" s="8">
        <f t="shared" si="0"/>
        <v>3</v>
      </c>
    </row>
    <row r="44" spans="1:5" s="9" customFormat="1" ht="12.75" x14ac:dyDescent="0.2">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03">
        <f>IF(INDEX('CoC Ranking Data'!$A$1:$CB$106,ROW($E46),28)&lt;&gt;"",INDEX('CoC Ranking Data'!$A$1:$CB$106,ROW($E46),28),"")</f>
        <v>1</v>
      </c>
      <c r="E44" s="8">
        <f t="shared" si="0"/>
        <v>7</v>
      </c>
    </row>
    <row r="45" spans="1:5" s="9" customFormat="1" ht="12.75" x14ac:dyDescent="0.2">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03">
        <f>IF(INDEX('CoC Ranking Data'!$A$1:$CB$106,ROW($E47),28)&lt;&gt;"",INDEX('CoC Ranking Data'!$A$1:$CB$106,ROW($E47),28),"")</f>
        <v>1</v>
      </c>
      <c r="E45" s="8">
        <f t="shared" si="0"/>
        <v>7</v>
      </c>
    </row>
    <row r="46" spans="1:5" s="9" customFormat="1" ht="12.75" x14ac:dyDescent="0.2">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03">
        <f>IF(INDEX('CoC Ranking Data'!$A$1:$CB$106,ROW($E48),28)&lt;&gt;"",INDEX('CoC Ranking Data'!$A$1:$CB$106,ROW($E48),28),"")</f>
        <v>1</v>
      </c>
      <c r="E46" s="8">
        <f t="shared" si="0"/>
        <v>7</v>
      </c>
    </row>
    <row r="47" spans="1:5" s="9" customFormat="1" ht="12.75" x14ac:dyDescent="0.2">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03">
        <f>IF(INDEX('CoC Ranking Data'!$A$1:$CB$106,ROW($E49),28)&lt;&gt;"",INDEX('CoC Ranking Data'!$A$1:$CB$106,ROW($E49),28),"")</f>
        <v>1</v>
      </c>
      <c r="E47" s="8">
        <f t="shared" si="0"/>
        <v>7</v>
      </c>
    </row>
    <row r="48" spans="1:5" s="9" customFormat="1" ht="12.75" x14ac:dyDescent="0.2">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03">
        <f>IF(INDEX('CoC Ranking Data'!$A$1:$CB$106,ROW($E50),28)&lt;&gt;"",INDEX('CoC Ranking Data'!$A$1:$CB$106,ROW($E50),28),"")</f>
        <v>1</v>
      </c>
      <c r="E48" s="8">
        <f t="shared" si="0"/>
        <v>7</v>
      </c>
    </row>
    <row r="49" spans="1:5" s="9" customFormat="1" ht="12.75" x14ac:dyDescent="0.2">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03">
        <f>IF(INDEX('CoC Ranking Data'!$A$1:$CB$106,ROW($E51),28)&lt;&gt;"",INDEX('CoC Ranking Data'!$A$1:$CB$106,ROW($E51),28),"")</f>
        <v>1</v>
      </c>
      <c r="E49" s="8">
        <f t="shared" si="0"/>
        <v>7</v>
      </c>
    </row>
    <row r="50" spans="1:5" s="9" customFormat="1" ht="12.75" x14ac:dyDescent="0.2">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03">
        <f>IF(INDEX('CoC Ranking Data'!$A$1:$CB$106,ROW($E52),28)&lt;&gt;"",INDEX('CoC Ranking Data'!$A$1:$CB$106,ROW($E52),28),"")</f>
        <v>0.97499999999999998</v>
      </c>
      <c r="E50" s="8">
        <f t="shared" si="0"/>
        <v>3</v>
      </c>
    </row>
    <row r="51" spans="1:5" s="9" customFormat="1" ht="12.75" x14ac:dyDescent="0.2">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03">
        <f>IF(INDEX('CoC Ranking Data'!$A$1:$CB$106,ROW($E53),28)&lt;&gt;"",INDEX('CoC Ranking Data'!$A$1:$CB$106,ROW($E53),28),"")</f>
        <v>0.95833333333333337</v>
      </c>
      <c r="E51" s="8">
        <f t="shared" si="0"/>
        <v>3</v>
      </c>
    </row>
    <row r="52" spans="1:5" s="9" customFormat="1" ht="12.75" x14ac:dyDescent="0.2">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03" t="str">
        <f>IF(INDEX('CoC Ranking Data'!$A$1:$CB$106,ROW($E54),28)&lt;&gt;"",INDEX('CoC Ranking Data'!$A$1:$CB$106,ROW($E54),28),"")</f>
        <v/>
      </c>
      <c r="E52" s="8" t="str">
        <f t="shared" si="0"/>
        <v/>
      </c>
    </row>
    <row r="53" spans="1:5" s="9" customFormat="1" ht="12.75" x14ac:dyDescent="0.2">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03" t="str">
        <f>IF(INDEX('CoC Ranking Data'!$A$1:$CB$106,ROW($E55),28)&lt;&gt;"",INDEX('CoC Ranking Data'!$A$1:$CB$106,ROW($E55),28),"")</f>
        <v/>
      </c>
      <c r="E53" s="8" t="str">
        <f t="shared" si="0"/>
        <v/>
      </c>
    </row>
    <row r="54" spans="1:5"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03" t="str">
        <f>IF(INDEX('CoC Ranking Data'!$A$1:$CB$106,ROW($E56),28)&lt;&gt;"",INDEX('CoC Ranking Data'!$A$1:$CB$106,ROW($E56),28),"")</f>
        <v/>
      </c>
      <c r="E54" s="8" t="str">
        <f t="shared" si="0"/>
        <v/>
      </c>
    </row>
    <row r="55" spans="1:5"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03" t="str">
        <f>IF(INDEX('CoC Ranking Data'!$A$1:$CB$106,ROW($E57),28)&lt;&gt;"",INDEX('CoC Ranking Data'!$A$1:$CB$106,ROW($E57),28),"")</f>
        <v/>
      </c>
      <c r="E55" s="8" t="str">
        <f t="shared" si="0"/>
        <v/>
      </c>
    </row>
    <row r="56" spans="1:5"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03" t="str">
        <f>IF(INDEX('CoC Ranking Data'!$A$1:$CB$106,ROW($E58),28)&lt;&gt;"",INDEX('CoC Ranking Data'!$A$1:$CB$106,ROW($E58),28),"")</f>
        <v/>
      </c>
      <c r="E56" s="8" t="str">
        <f t="shared" si="0"/>
        <v/>
      </c>
    </row>
    <row r="57" spans="1:5"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03" t="str">
        <f>IF(INDEX('CoC Ranking Data'!$A$1:$CB$106,ROW($E59),28)&lt;&gt;"",INDEX('CoC Ranking Data'!$A$1:$CB$106,ROW($E59),28),"")</f>
        <v/>
      </c>
      <c r="E57" s="8" t="str">
        <f t="shared" si="0"/>
        <v/>
      </c>
    </row>
    <row r="58" spans="1:5"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03" t="str">
        <f>IF(INDEX('CoC Ranking Data'!$A$1:$CB$106,ROW($E60),28)&lt;&gt;"",INDEX('CoC Ranking Data'!$A$1:$CB$106,ROW($E60),28),"")</f>
        <v/>
      </c>
      <c r="E58" s="8" t="str">
        <f t="shared" si="0"/>
        <v/>
      </c>
    </row>
    <row r="59" spans="1:5"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03" t="str">
        <f>IF(INDEX('CoC Ranking Data'!$A$1:$CB$106,ROW($E61),28)&lt;&gt;"",INDEX('CoC Ranking Data'!$A$1:$CB$106,ROW($E61),28),"")</f>
        <v/>
      </c>
      <c r="E59" s="8" t="str">
        <f t="shared" si="0"/>
        <v/>
      </c>
    </row>
    <row r="60" spans="1:5"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03" t="str">
        <f>IF(INDEX('CoC Ranking Data'!$A$1:$CB$106,ROW($E62),28)&lt;&gt;"",INDEX('CoC Ranking Data'!$A$1:$CB$106,ROW($E62),28),"")</f>
        <v/>
      </c>
      <c r="E60" s="8" t="str">
        <f t="shared" si="0"/>
        <v/>
      </c>
    </row>
    <row r="61" spans="1:5"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03" t="str">
        <f>IF(INDEX('CoC Ranking Data'!$A$1:$CB$106,ROW($E63),28)&lt;&gt;"",INDEX('CoC Ranking Data'!$A$1:$CB$106,ROW($E63),28),"")</f>
        <v/>
      </c>
      <c r="E61" s="8" t="str">
        <f t="shared" si="0"/>
        <v/>
      </c>
    </row>
    <row r="62" spans="1:5"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03" t="str">
        <f>IF(INDEX('CoC Ranking Data'!$A$1:$CB$106,ROW($E64),28)&lt;&gt;"",INDEX('CoC Ranking Data'!$A$1:$CB$106,ROW($E64),28),"")</f>
        <v/>
      </c>
      <c r="E62" s="8" t="str">
        <f t="shared" si="0"/>
        <v/>
      </c>
    </row>
    <row r="63" spans="1:5"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03" t="str">
        <f>IF(INDEX('CoC Ranking Data'!$A$1:$CB$106,ROW($E65),28)&lt;&gt;"",INDEX('CoC Ranking Data'!$A$1:$CB$106,ROW($E65),28),"")</f>
        <v/>
      </c>
      <c r="E63" s="8" t="str">
        <f t="shared" si="0"/>
        <v/>
      </c>
    </row>
    <row r="64" spans="1:5"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03" t="str">
        <f>IF(INDEX('CoC Ranking Data'!$A$1:$CB$106,ROW($E66),28)&lt;&gt;"",INDEX('CoC Ranking Data'!$A$1:$CB$106,ROW($E66),28),"")</f>
        <v/>
      </c>
      <c r="E64" s="8" t="str">
        <f t="shared" si="0"/>
        <v/>
      </c>
    </row>
    <row r="65" spans="1:5"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03" t="str">
        <f>IF(INDEX('CoC Ranking Data'!$A$1:$CB$106,ROW($E67),28)&lt;&gt;"",INDEX('CoC Ranking Data'!$A$1:$CB$106,ROW($E67),28),"")</f>
        <v/>
      </c>
      <c r="E65" s="8" t="str">
        <f t="shared" si="0"/>
        <v/>
      </c>
    </row>
    <row r="66" spans="1:5"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03" t="str">
        <f>IF(INDEX('CoC Ranking Data'!$A$1:$CB$106,ROW($E68),28)&lt;&gt;"",INDEX('CoC Ranking Data'!$A$1:$CB$106,ROW($E68),28),"")</f>
        <v/>
      </c>
      <c r="E66" s="8" t="str">
        <f t="shared" si="0"/>
        <v/>
      </c>
    </row>
    <row r="67" spans="1:5"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03" t="str">
        <f>IF(INDEX('CoC Ranking Data'!$A$1:$CB$106,ROW($E69),28)&lt;&gt;"",INDEX('CoC Ranking Data'!$A$1:$CB$106,ROW($E69),28),"")</f>
        <v/>
      </c>
      <c r="E67" s="8" t="str">
        <f t="shared" si="0"/>
        <v/>
      </c>
    </row>
    <row r="68" spans="1:5"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03" t="str">
        <f>IF(INDEX('CoC Ranking Data'!$A$1:$CB$106,ROW($E70),28)&lt;&gt;"",INDEX('CoC Ranking Data'!$A$1:$CB$106,ROW($E70),28),"")</f>
        <v/>
      </c>
      <c r="E68" s="8" t="str">
        <f t="shared" si="0"/>
        <v/>
      </c>
    </row>
    <row r="69" spans="1:5"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03" t="str">
        <f>IF(INDEX('CoC Ranking Data'!$A$1:$CB$106,ROW($E71),28)&lt;&gt;"",INDEX('CoC Ranking Data'!$A$1:$CB$106,ROW($E71),28),"")</f>
        <v/>
      </c>
      <c r="E69" s="8" t="str">
        <f t="shared" si="0"/>
        <v/>
      </c>
    </row>
    <row r="70" spans="1:5"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03" t="str">
        <f>IF(INDEX('CoC Ranking Data'!$A$1:$CB$106,ROW($E72),28)&lt;&gt;"",INDEX('CoC Ranking Data'!$A$1:$CB$106,ROW($E72),28),"")</f>
        <v/>
      </c>
      <c r="E70" s="8" t="str">
        <f t="shared" si="0"/>
        <v/>
      </c>
    </row>
    <row r="71" spans="1:5"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03" t="str">
        <f>IF(INDEX('CoC Ranking Data'!$A$1:$CB$106,ROW($E73),28)&lt;&gt;"",INDEX('CoC Ranking Data'!$A$1:$CB$106,ROW($E73),28),"")</f>
        <v/>
      </c>
      <c r="E71" s="8" t="str">
        <f t="shared" si="0"/>
        <v/>
      </c>
    </row>
    <row r="72" spans="1:5"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03" t="str">
        <f>IF(INDEX('CoC Ranking Data'!$A$1:$CB$106,ROW($E74),28)&lt;&gt;"",INDEX('CoC Ranking Data'!$A$1:$CB$106,ROW($E74),28),"")</f>
        <v/>
      </c>
      <c r="E72" s="8" t="str">
        <f t="shared" ref="E72:E101" si="1">IF(AND(A72&lt;&gt;"",D72&lt;&gt;""), IF(D72 &gt;= 1, 7, IF(AND(D72 &gt;= 0.87, D72 &lt; 1), 3, 0)), "")</f>
        <v/>
      </c>
    </row>
    <row r="73" spans="1:5"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03" t="str">
        <f>IF(INDEX('CoC Ranking Data'!$A$1:$CB$106,ROW($E75),28)&lt;&gt;"",INDEX('CoC Ranking Data'!$A$1:$CB$106,ROW($E75),28),"")</f>
        <v/>
      </c>
      <c r="E73" s="8" t="str">
        <f t="shared" si="1"/>
        <v/>
      </c>
    </row>
    <row r="74" spans="1:5"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03" t="str">
        <f>IF(INDEX('CoC Ranking Data'!$A$1:$CB$106,ROW($E76),28)&lt;&gt;"",INDEX('CoC Ranking Data'!$A$1:$CB$106,ROW($E76),28),"")</f>
        <v/>
      </c>
      <c r="E74" s="8" t="str">
        <f t="shared" si="1"/>
        <v/>
      </c>
    </row>
    <row r="75" spans="1:5"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03" t="str">
        <f>IF(INDEX('CoC Ranking Data'!$A$1:$CB$106,ROW($E77),28)&lt;&gt;"",INDEX('CoC Ranking Data'!$A$1:$CB$106,ROW($E77),28),"")</f>
        <v/>
      </c>
      <c r="E75" s="8" t="str">
        <f t="shared" si="1"/>
        <v/>
      </c>
    </row>
    <row r="76" spans="1:5"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03" t="str">
        <f>IF(INDEX('CoC Ranking Data'!$A$1:$CB$106,ROW($E78),28)&lt;&gt;"",INDEX('CoC Ranking Data'!$A$1:$CB$106,ROW($E78),28),"")</f>
        <v/>
      </c>
      <c r="E76" s="8" t="str">
        <f t="shared" si="1"/>
        <v/>
      </c>
    </row>
    <row r="77" spans="1:5"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03" t="str">
        <f>IF(INDEX('CoC Ranking Data'!$A$1:$CB$106,ROW($E79),28)&lt;&gt;"",INDEX('CoC Ranking Data'!$A$1:$CB$106,ROW($E79),28),"")</f>
        <v/>
      </c>
      <c r="E77" s="8" t="str">
        <f t="shared" si="1"/>
        <v/>
      </c>
    </row>
    <row r="78" spans="1:5"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03" t="str">
        <f>IF(INDEX('CoC Ranking Data'!$A$1:$CB$106,ROW($E80),28)&lt;&gt;"",INDEX('CoC Ranking Data'!$A$1:$CB$106,ROW($E80),28),"")</f>
        <v/>
      </c>
      <c r="E78" s="8" t="str">
        <f t="shared" si="1"/>
        <v/>
      </c>
    </row>
    <row r="79" spans="1:5"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03" t="str">
        <f>IF(INDEX('CoC Ranking Data'!$A$1:$CB$106,ROW($E81),28)&lt;&gt;"",INDEX('CoC Ranking Data'!$A$1:$CB$106,ROW($E81),28),"")</f>
        <v/>
      </c>
      <c r="E79" s="8" t="str">
        <f t="shared" si="1"/>
        <v/>
      </c>
    </row>
    <row r="80" spans="1:5"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03" t="str">
        <f>IF(INDEX('CoC Ranking Data'!$A$1:$CB$106,ROW($E82),28)&lt;&gt;"",INDEX('CoC Ranking Data'!$A$1:$CB$106,ROW($E82),28),"")</f>
        <v/>
      </c>
      <c r="E80" s="8" t="str">
        <f t="shared" si="1"/>
        <v/>
      </c>
    </row>
    <row r="81" spans="1:5"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03" t="str">
        <f>IF(INDEX('CoC Ranking Data'!$A$1:$CB$106,ROW($E83),28)&lt;&gt;"",INDEX('CoC Ranking Data'!$A$1:$CB$106,ROW($E83),28),"")</f>
        <v/>
      </c>
      <c r="E81" s="8" t="str">
        <f t="shared" si="1"/>
        <v/>
      </c>
    </row>
    <row r="82" spans="1:5"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03" t="str">
        <f>IF(INDEX('CoC Ranking Data'!$A$1:$CB$106,ROW($E84),28)&lt;&gt;"",INDEX('CoC Ranking Data'!$A$1:$CB$106,ROW($E84),28),"")</f>
        <v/>
      </c>
      <c r="E82" s="8" t="str">
        <f t="shared" si="1"/>
        <v/>
      </c>
    </row>
    <row r="83" spans="1:5"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03" t="str">
        <f>IF(INDEX('CoC Ranking Data'!$A$1:$CB$106,ROW($E85),28)&lt;&gt;"",INDEX('CoC Ranking Data'!$A$1:$CB$106,ROW($E85),28),"")</f>
        <v/>
      </c>
      <c r="E83" s="8" t="str">
        <f t="shared" si="1"/>
        <v/>
      </c>
    </row>
    <row r="84" spans="1:5"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03" t="str">
        <f>IF(INDEX('CoC Ranking Data'!$A$1:$CB$106,ROW($E86),28)&lt;&gt;"",INDEX('CoC Ranking Data'!$A$1:$CB$106,ROW($E86),28),"")</f>
        <v/>
      </c>
      <c r="E84" s="8" t="str">
        <f t="shared" si="1"/>
        <v/>
      </c>
    </row>
    <row r="85" spans="1:5"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03" t="str">
        <f>IF(INDEX('CoC Ranking Data'!$A$1:$CB$106,ROW($E87),28)&lt;&gt;"",INDEX('CoC Ranking Data'!$A$1:$CB$106,ROW($E87),28),"")</f>
        <v/>
      </c>
      <c r="E85" s="8" t="str">
        <f t="shared" si="1"/>
        <v/>
      </c>
    </row>
    <row r="86" spans="1:5"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03" t="str">
        <f>IF(INDEX('CoC Ranking Data'!$A$1:$CB$106,ROW($E88),28)&lt;&gt;"",INDEX('CoC Ranking Data'!$A$1:$CB$106,ROW($E88),28),"")</f>
        <v/>
      </c>
      <c r="E86" s="8" t="str">
        <f t="shared" si="1"/>
        <v/>
      </c>
    </row>
    <row r="87" spans="1:5"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03" t="str">
        <f>IF(INDEX('CoC Ranking Data'!$A$1:$CB$106,ROW($E89),28)&lt;&gt;"",INDEX('CoC Ranking Data'!$A$1:$CB$106,ROW($E89),28),"")</f>
        <v/>
      </c>
      <c r="E87" s="8" t="str">
        <f t="shared" si="1"/>
        <v/>
      </c>
    </row>
    <row r="88" spans="1:5"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03" t="str">
        <f>IF(INDEX('CoC Ranking Data'!$A$1:$CB$106,ROW($E90),28)&lt;&gt;"",INDEX('CoC Ranking Data'!$A$1:$CB$106,ROW($E90),28),"")</f>
        <v/>
      </c>
      <c r="E88" s="8" t="str">
        <f t="shared" si="1"/>
        <v/>
      </c>
    </row>
    <row r="89" spans="1:5"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03" t="str">
        <f>IF(INDEX('CoC Ranking Data'!$A$1:$CB$106,ROW($E91),28)&lt;&gt;"",INDEX('CoC Ranking Data'!$A$1:$CB$106,ROW($E91),28),"")</f>
        <v/>
      </c>
      <c r="E89" s="8" t="str">
        <f t="shared" si="1"/>
        <v/>
      </c>
    </row>
    <row r="90" spans="1:5"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03" t="str">
        <f>IF(INDEX('CoC Ranking Data'!$A$1:$CB$106,ROW($E92),28)&lt;&gt;"",INDEX('CoC Ranking Data'!$A$1:$CB$106,ROW($E92),28),"")</f>
        <v/>
      </c>
      <c r="E90" s="8" t="str">
        <f t="shared" si="1"/>
        <v/>
      </c>
    </row>
    <row r="91" spans="1:5"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03" t="str">
        <f>IF(INDEX('CoC Ranking Data'!$A$1:$CB$106,ROW($E93),28)&lt;&gt;"",INDEX('CoC Ranking Data'!$A$1:$CB$106,ROW($E93),28),"")</f>
        <v/>
      </c>
      <c r="E91" s="8" t="str">
        <f t="shared" si="1"/>
        <v/>
      </c>
    </row>
    <row r="92" spans="1:5"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03" t="str">
        <f>IF(INDEX('CoC Ranking Data'!$A$1:$CB$106,ROW($E94),28)&lt;&gt;"",INDEX('CoC Ranking Data'!$A$1:$CB$106,ROW($E94),28),"")</f>
        <v/>
      </c>
      <c r="E92" s="8" t="str">
        <f t="shared" si="1"/>
        <v/>
      </c>
    </row>
    <row r="93" spans="1:5"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03" t="str">
        <f>IF(INDEX('CoC Ranking Data'!$A$1:$CB$106,ROW($E95),28)&lt;&gt;"",INDEX('CoC Ranking Data'!$A$1:$CB$106,ROW($E95),28),"")</f>
        <v/>
      </c>
      <c r="E93" s="8" t="str">
        <f t="shared" si="1"/>
        <v/>
      </c>
    </row>
    <row r="94" spans="1:5"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03" t="str">
        <f>IF(INDEX('CoC Ranking Data'!$A$1:$CB$106,ROW($E96),28)&lt;&gt;"",INDEX('CoC Ranking Data'!$A$1:$CB$106,ROW($E96),28),"")</f>
        <v/>
      </c>
      <c r="E94" s="8" t="str">
        <f t="shared" si="1"/>
        <v/>
      </c>
    </row>
    <row r="95" spans="1:5"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03" t="str">
        <f>IF(INDEX('CoC Ranking Data'!$A$1:$CB$106,ROW($E97),28)&lt;&gt;"",INDEX('CoC Ranking Data'!$A$1:$CB$106,ROW($E97),28),"")</f>
        <v/>
      </c>
      <c r="E95" s="8" t="str">
        <f t="shared" si="1"/>
        <v/>
      </c>
    </row>
    <row r="96" spans="1:5"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03" t="str">
        <f>IF(INDEX('CoC Ranking Data'!$A$1:$CB$106,ROW($E98),28)&lt;&gt;"",INDEX('CoC Ranking Data'!$A$1:$CB$106,ROW($E98),28),"")</f>
        <v/>
      </c>
      <c r="E96" s="8" t="str">
        <f t="shared" si="1"/>
        <v/>
      </c>
    </row>
    <row r="97" spans="1:5"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03" t="str">
        <f>IF(INDEX('CoC Ranking Data'!$A$1:$CB$106,ROW($E99),28)&lt;&gt;"",INDEX('CoC Ranking Data'!$A$1:$CB$106,ROW($E99),28),"")</f>
        <v/>
      </c>
      <c r="E97" s="8" t="str">
        <f t="shared" si="1"/>
        <v/>
      </c>
    </row>
    <row r="98" spans="1:5"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03" t="str">
        <f>IF(INDEX('CoC Ranking Data'!$A$1:$CB$106,ROW($E100),28)&lt;&gt;"",INDEX('CoC Ranking Data'!$A$1:$CB$106,ROW($E100),28),"")</f>
        <v/>
      </c>
      <c r="E98" s="8" t="str">
        <f t="shared" si="1"/>
        <v/>
      </c>
    </row>
    <row r="99" spans="1:5"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03" t="str">
        <f>IF(INDEX('CoC Ranking Data'!$A$1:$CB$106,ROW($E101),28)&lt;&gt;"",INDEX('CoC Ranking Data'!$A$1:$CB$106,ROW($E101),28),"")</f>
        <v/>
      </c>
      <c r="E99" s="8" t="str">
        <f t="shared" si="1"/>
        <v/>
      </c>
    </row>
    <row r="100" spans="1:5"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03" t="str">
        <f>IF(INDEX('CoC Ranking Data'!$A$1:$CB$106,ROW($E102),28)&lt;&gt;"",INDEX('CoC Ranking Data'!$A$1:$CB$106,ROW($E102),28),"")</f>
        <v/>
      </c>
      <c r="E100" s="8" t="str">
        <f t="shared" si="1"/>
        <v/>
      </c>
    </row>
    <row r="101" spans="1:5"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03" t="str">
        <f>IF(INDEX('CoC Ranking Data'!$A$1:$CB$106,ROW($E103),28)&lt;&gt;"",INDEX('CoC Ranking Data'!$A$1:$CB$106,ROW($E103),28),"")</f>
        <v/>
      </c>
      <c r="E101" s="8" t="str">
        <f t="shared" si="1"/>
        <v/>
      </c>
    </row>
    <row r="102" spans="1:5" x14ac:dyDescent="0.25">
      <c r="A102" s="288" t="str">
        <f>IF('CoC Renewal Ranking Report'!D104&lt;&gt;"",'CoC Renewal Ranking Report'!D104,"")</f>
        <v/>
      </c>
      <c r="B102" s="288" t="str">
        <f>IF(INDEX('CoC Ranking Data'!$A$1:$CB$106,ROW($E104),5)&lt;&gt;"",INDEX('CoC Ranking Data'!$A$1:$CB$106,ROW($E104),5),"")</f>
        <v/>
      </c>
      <c r="C102" s="289" t="str">
        <f>IF(INDEX('CoC Ranking Data'!$A$1:$CB$106,ROW($E104),7)&lt;&gt;"",INDEX('CoC Ranking Data'!$A$1:$CB$106,ROW($E104),7),"")</f>
        <v/>
      </c>
      <c r="D102" s="303" t="str">
        <f>IF(INDEX('CoC Ranking Data'!$A$1:$CB$106,ROW($E104),28)&lt;&gt;"",INDEX('CoC Ranking Data'!$A$1:$CB$106,ROW($E104),28),"")</f>
        <v/>
      </c>
      <c r="E102" s="8" t="str">
        <f>IF(AND(A102&lt;&gt;"",D102&lt;&gt;""), IF(D102 &gt;= 1, 7, IF(AND(D102 &gt;= 0.87, D102 &lt; 1), 3, 0)), "")</f>
        <v/>
      </c>
    </row>
  </sheetData>
  <sheetProtection algorithmName="SHA-512" hashValue="yay51VySf5dNfKCBTbO6sk8UdJVt2cWnJHykRmdnMRehhB9mtRWUHoa93QJlZU0Gsazyc5u1YpDePZ1/gXmVCQ==" saltValue="wawDMBa6wonwapCDj43LAQ==" spinCount="100000" sheet="1" objects="1" scenarios="1" selectLockedCells="1"/>
  <autoFilter ref="A6:E6" xr:uid="{00000000-0009-0000-0000-000013000000}">
    <filterColumn colId="0" showButton="0"/>
    <filterColumn colId="1" showButton="0"/>
    <filterColumn colId="2" showButton="0"/>
  </autoFilter>
  <hyperlinks>
    <hyperlink ref="E1" location="'Scoring Chart'!A1" display="Return to Scoring Chart"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6" customWidth="1"/>
    <col min="5" max="5" width="14.5703125" customWidth="1"/>
  </cols>
  <sheetData>
    <row r="1" spans="1:5" ht="15.75" x14ac:dyDescent="0.25">
      <c r="A1" s="338"/>
      <c r="B1" s="413" t="s">
        <v>594</v>
      </c>
      <c r="E1" s="445" t="s">
        <v>581</v>
      </c>
    </row>
    <row r="2" spans="1:5" ht="15.75" customHeight="1" x14ac:dyDescent="0.25">
      <c r="A2" s="338"/>
      <c r="B2" s="373" t="s">
        <v>828</v>
      </c>
      <c r="D2" s="376"/>
    </row>
    <row r="3" spans="1:5" ht="15.75" customHeight="1" x14ac:dyDescent="0.25">
      <c r="A3" s="338"/>
      <c r="B3" s="373" t="s">
        <v>829</v>
      </c>
      <c r="D3" s="376"/>
    </row>
    <row r="4" spans="1:5" ht="15.75" customHeight="1" x14ac:dyDescent="0.25">
      <c r="A4" s="338"/>
      <c r="B4"/>
      <c r="D4" s="376"/>
    </row>
    <row r="5" spans="1:5" ht="15.75" customHeight="1" x14ac:dyDescent="0.25">
      <c r="A5" s="338"/>
      <c r="B5"/>
    </row>
    <row r="6" spans="1:5" ht="15.75" customHeight="1" x14ac:dyDescent="0.25">
      <c r="A6" s="338"/>
      <c r="B6"/>
    </row>
    <row r="7" spans="1:5" ht="15.75" thickBot="1" x14ac:dyDescent="0.3"/>
    <row r="8" spans="1:5" s="12" customFormat="1" ht="15.75" thickBot="1" x14ac:dyDescent="0.3">
      <c r="A8" s="334" t="s">
        <v>2</v>
      </c>
      <c r="B8" s="334" t="s">
        <v>3</v>
      </c>
      <c r="C8" s="291" t="s">
        <v>4</v>
      </c>
      <c r="D8" s="248" t="s">
        <v>0</v>
      </c>
      <c r="E8" s="11"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f>IF(INDEX('CoC Ranking Data'!$A$1:$CB$106,ROW($D9),52)&lt;&gt;"",INDEX('CoC Ranking Data'!$A$1:$CB$106,ROW($D9),52),"")</f>
        <v>0.99</v>
      </c>
      <c r="E9" s="8">
        <f>IF(AND(A9&lt;&gt;"",D9&lt;&gt;""), IF(D9 &gt;= 0.94,5,IF(AND(D9 &lt; 0.94, D9 &gt;= 0.9), 2, 0)), "")</f>
        <v>5</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IF(INDEX('CoC Ranking Data'!$A$1:$CB$106,ROW($D10),52)&lt;&gt;"",INDEX('CoC Ranking Data'!$A$1:$CB$106,ROW($D10),52),"")</f>
        <v>1</v>
      </c>
      <c r="E10" s="8">
        <f t="shared" ref="E10:E73" si="0">IF(AND(A10&lt;&gt;"",D10&lt;&gt;""), IF(D10 &gt;= 0.94,5,IF(AND(D10 &lt; 0.94, D10 &gt;= 0.9), 2, 0)), "")</f>
        <v>5</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IF(INDEX('CoC Ranking Data'!$A$1:$CB$106,ROW($D11),52)&lt;&gt;"",INDEX('CoC Ranking Data'!$A$1:$CB$106,ROW($D11),52),"")</f>
        <v>1</v>
      </c>
      <c r="E11" s="8">
        <f t="shared" si="0"/>
        <v>5</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IF(INDEX('CoC Ranking Data'!$A$1:$CB$106,ROW($D12),52)&lt;&gt;"",INDEX('CoC Ranking Data'!$A$1:$CB$106,ROW($D12),52),"")</f>
        <v>1</v>
      </c>
      <c r="E12" s="8">
        <f t="shared" si="0"/>
        <v>5</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IF(INDEX('CoC Ranking Data'!$A$1:$CB$106,ROW($D13),52)&lt;&gt;"",INDEX('CoC Ranking Data'!$A$1:$CB$106,ROW($D13),52),"")</f>
        <v>1</v>
      </c>
      <c r="E13" s="8">
        <f t="shared" si="0"/>
        <v>5</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f>IF(INDEX('CoC Ranking Data'!$A$1:$CB$106,ROW($D14),52)&lt;&gt;"",INDEX('CoC Ranking Data'!$A$1:$CB$106,ROW($D14),52),"")</f>
        <v>1</v>
      </c>
      <c r="E14" s="8">
        <f t="shared" si="0"/>
        <v>5</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f>IF(INDEX('CoC Ranking Data'!$A$1:$CB$106,ROW($D15),52)&lt;&gt;"",INDEX('CoC Ranking Data'!$A$1:$CB$106,ROW($D15),52),"")</f>
        <v>1</v>
      </c>
      <c r="E15" s="8">
        <f t="shared" si="0"/>
        <v>5</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IF(INDEX('CoC Ranking Data'!$A$1:$CB$106,ROW($D16),52)&lt;&gt;"",INDEX('CoC Ranking Data'!$A$1:$CB$106,ROW($D16),52),"")</f>
        <v>0.79</v>
      </c>
      <c r="E16" s="8">
        <f t="shared" si="0"/>
        <v>0</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IF(INDEX('CoC Ranking Data'!$A$1:$CB$106,ROW($D17),52)&lt;&gt;"",INDEX('CoC Ranking Data'!$A$1:$CB$106,ROW($D17),52),"")</f>
        <v>1</v>
      </c>
      <c r="E17" s="8">
        <f t="shared" si="0"/>
        <v>5</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IF(INDEX('CoC Ranking Data'!$A$1:$CB$106,ROW($D18),52)&lt;&gt;"",INDEX('CoC Ranking Data'!$A$1:$CB$106,ROW($D18),52),"")</f>
        <v>0.95</v>
      </c>
      <c r="E18" s="8">
        <f t="shared" si="0"/>
        <v>5</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IF(INDEX('CoC Ranking Data'!$A$1:$CB$106,ROW($D19),52)&lt;&gt;"",INDEX('CoC Ranking Data'!$A$1:$CB$106,ROW($D19),52),"")</f>
        <v>1</v>
      </c>
      <c r="E19" s="8">
        <f t="shared" si="0"/>
        <v>5</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IF(INDEX('CoC Ranking Data'!$A$1:$CB$106,ROW($D20),52)&lt;&gt;"",INDEX('CoC Ranking Data'!$A$1:$CB$106,ROW($D20),52),"")</f>
        <v>0.91</v>
      </c>
      <c r="E20" s="8">
        <f t="shared" si="0"/>
        <v>2</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IF(INDEX('CoC Ranking Data'!$A$1:$CB$106,ROW($D21),52)&lt;&gt;"",INDEX('CoC Ranking Data'!$A$1:$CB$106,ROW($D21),52),"")</f>
        <v>0.94</v>
      </c>
      <c r="E21" s="8">
        <f t="shared" si="0"/>
        <v>5</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IF(INDEX('CoC Ranking Data'!$A$1:$CB$106,ROW($D22),52)&lt;&gt;"",INDEX('CoC Ranking Data'!$A$1:$CB$106,ROW($D22),52),"")</f>
        <v>1</v>
      </c>
      <c r="E22" s="8">
        <f t="shared" si="0"/>
        <v>5</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f>IF(INDEX('CoC Ranking Data'!$A$1:$CB$106,ROW($D23),52)&lt;&gt;"",INDEX('CoC Ranking Data'!$A$1:$CB$106,ROW($D23),52),"")</f>
        <v>1</v>
      </c>
      <c r="E23" s="8">
        <f t="shared" si="0"/>
        <v>5</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IF(INDEX('CoC Ranking Data'!$A$1:$CB$106,ROW($D24),52)&lt;&gt;"",INDEX('CoC Ranking Data'!$A$1:$CB$106,ROW($D24),52),"")</f>
        <v>1</v>
      </c>
      <c r="E24" s="8">
        <f t="shared" si="0"/>
        <v>5</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IF(INDEX('CoC Ranking Data'!$A$1:$CB$106,ROW($D25),52)&lt;&gt;"",INDEX('CoC Ranking Data'!$A$1:$CB$106,ROW($D25),52),"")</f>
        <v>0.51351351351351349</v>
      </c>
      <c r="E25" s="8">
        <f t="shared" si="0"/>
        <v>0</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f>IF(INDEX('CoC Ranking Data'!$A$1:$CB$106,ROW($D26),52)&lt;&gt;"",INDEX('CoC Ranking Data'!$A$1:$CB$106,ROW($D26),52),"")</f>
        <v>0.8</v>
      </c>
      <c r="E26" s="8">
        <f t="shared" si="0"/>
        <v>0</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f>IF(INDEX('CoC Ranking Data'!$A$1:$CB$106,ROW($D27),52)&lt;&gt;"",INDEX('CoC Ranking Data'!$A$1:$CB$106,ROW($D27),52),"")</f>
        <v>0.67</v>
      </c>
      <c r="E27" s="8">
        <f t="shared" si="0"/>
        <v>0</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IF(INDEX('CoC Ranking Data'!$A$1:$CB$106,ROW($D28),52)&lt;&gt;"",INDEX('CoC Ranking Data'!$A$1:$CB$106,ROW($D28),52),"")</f>
        <v>1</v>
      </c>
      <c r="E28" s="8">
        <f t="shared" si="0"/>
        <v>5</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IF(INDEX('CoC Ranking Data'!$A$1:$CB$106,ROW($D29),52)&lt;&gt;"",INDEX('CoC Ranking Data'!$A$1:$CB$106,ROW($D29),52),"")</f>
        <v>0.92</v>
      </c>
      <c r="E29" s="8">
        <f t="shared" si="0"/>
        <v>2</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IF(INDEX('CoC Ranking Data'!$A$1:$CB$106,ROW($D30),52)&lt;&gt;"",INDEX('CoC Ranking Data'!$A$1:$CB$106,ROW($D30),52),"")</f>
        <v>1</v>
      </c>
      <c r="E30" s="8">
        <f t="shared" si="0"/>
        <v>5</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IF(INDEX('CoC Ranking Data'!$A$1:$CB$106,ROW($D31),52)&lt;&gt;"",INDEX('CoC Ranking Data'!$A$1:$CB$106,ROW($D31),52),"")</f>
        <v>1</v>
      </c>
      <c r="E31" s="8">
        <f t="shared" si="0"/>
        <v>5</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IF(INDEX('CoC Ranking Data'!$A$1:$CB$106,ROW($D32),52)&lt;&gt;"",INDEX('CoC Ranking Data'!$A$1:$CB$106,ROW($D32),52),"")</f>
        <v>1</v>
      </c>
      <c r="E32" s="8">
        <f t="shared" si="0"/>
        <v>5</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f>IF(INDEX('CoC Ranking Data'!$A$1:$CB$106,ROW($D33),52)&lt;&gt;"",INDEX('CoC Ranking Data'!$A$1:$CB$106,ROW($D33),52),"")</f>
        <v>1</v>
      </c>
      <c r="E33" s="8">
        <f t="shared" si="0"/>
        <v>5</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IF(INDEX('CoC Ranking Data'!$A$1:$CB$106,ROW($D34),52)&lt;&gt;"",INDEX('CoC Ranking Data'!$A$1:$CB$106,ROW($D34),52),"")</f>
        <v>0.96</v>
      </c>
      <c r="E34" s="8">
        <f t="shared" si="0"/>
        <v>5</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IF(INDEX('CoC Ranking Data'!$A$1:$CB$106,ROW($D35),52)&lt;&gt;"",INDEX('CoC Ranking Data'!$A$1:$CB$106,ROW($D35),52),"")</f>
        <v>1</v>
      </c>
      <c r="E35" s="8">
        <f t="shared" si="0"/>
        <v>5</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IF(INDEX('CoC Ranking Data'!$A$1:$CB$106,ROW($D36),52)&lt;&gt;"",INDEX('CoC Ranking Data'!$A$1:$CB$106,ROW($D36),52),"")</f>
        <v>1</v>
      </c>
      <c r="E36" s="8">
        <f t="shared" si="0"/>
        <v>5</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IF(INDEX('CoC Ranking Data'!$A$1:$CB$106,ROW($D37),52)&lt;&gt;"",INDEX('CoC Ranking Data'!$A$1:$CB$106,ROW($D37),52),"")</f>
        <v>1</v>
      </c>
      <c r="E37" s="8">
        <f t="shared" si="0"/>
        <v>5</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IF(INDEX('CoC Ranking Data'!$A$1:$CB$106,ROW($D38),52)&lt;&gt;"",INDEX('CoC Ranking Data'!$A$1:$CB$106,ROW($D38),52),"")</f>
        <v>1</v>
      </c>
      <c r="E38" s="8">
        <f t="shared" si="0"/>
        <v>5</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IF(INDEX('CoC Ranking Data'!$A$1:$CB$106,ROW($D39),52)&lt;&gt;"",INDEX('CoC Ranking Data'!$A$1:$CB$106,ROW($D39),52),"")</f>
        <v>1</v>
      </c>
      <c r="E39" s="8">
        <f t="shared" si="0"/>
        <v>5</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IF(INDEX('CoC Ranking Data'!$A$1:$CB$106,ROW($D40),52)&lt;&gt;"",INDEX('CoC Ranking Data'!$A$1:$CB$106,ROW($D40),52),"")</f>
        <v>1</v>
      </c>
      <c r="E40" s="8">
        <f t="shared" si="0"/>
        <v>5</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IF(INDEX('CoC Ranking Data'!$A$1:$CB$106,ROW($D41),52)&lt;&gt;"",INDEX('CoC Ranking Data'!$A$1:$CB$106,ROW($D41),52),"")</f>
        <v>1</v>
      </c>
      <c r="E41" s="8">
        <f t="shared" si="0"/>
        <v>5</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IF(INDEX('CoC Ranking Data'!$A$1:$CB$106,ROW($D42),52)&lt;&gt;"",INDEX('CoC Ranking Data'!$A$1:$CB$106,ROW($D42),52),"")</f>
        <v>1</v>
      </c>
      <c r="E42" s="8">
        <f t="shared" si="0"/>
        <v>5</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f>IF(INDEX('CoC Ranking Data'!$A$1:$CB$106,ROW($D43),52)&lt;&gt;"",INDEX('CoC Ranking Data'!$A$1:$CB$106,ROW($D43),52),"")</f>
        <v>0.97</v>
      </c>
      <c r="E43" s="8">
        <f t="shared" si="0"/>
        <v>5</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IF(INDEX('CoC Ranking Data'!$A$1:$CB$106,ROW($D44),52)&lt;&gt;"",INDEX('CoC Ranking Data'!$A$1:$CB$106,ROW($D44),52),"")</f>
        <v>1</v>
      </c>
      <c r="E44" s="8">
        <f t="shared" si="0"/>
        <v>5</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f>IF(INDEX('CoC Ranking Data'!$A$1:$CB$106,ROW($D45),52)&lt;&gt;"",INDEX('CoC Ranking Data'!$A$1:$CB$106,ROW($D45),52),"")</f>
        <v>1</v>
      </c>
      <c r="E45" s="8">
        <f t="shared" si="0"/>
        <v>5</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IF(INDEX('CoC Ranking Data'!$A$1:$CB$106,ROW($D46),52)&lt;&gt;"",INDEX('CoC Ranking Data'!$A$1:$CB$106,ROW($D46),52),"")</f>
        <v>1</v>
      </c>
      <c r="E46" s="8">
        <f t="shared" si="0"/>
        <v>5</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IF(INDEX('CoC Ranking Data'!$A$1:$CB$106,ROW($D47),52)&lt;&gt;"",INDEX('CoC Ranking Data'!$A$1:$CB$106,ROW($D47),52),"")</f>
        <v>1</v>
      </c>
      <c r="E47" s="8">
        <f t="shared" si="0"/>
        <v>5</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IF(INDEX('CoC Ranking Data'!$A$1:$CB$106,ROW($D48),52)&lt;&gt;"",INDEX('CoC Ranking Data'!$A$1:$CB$106,ROW($D48),52),"")</f>
        <v>1</v>
      </c>
      <c r="E48" s="8">
        <f t="shared" si="0"/>
        <v>5</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IF(INDEX('CoC Ranking Data'!$A$1:$CB$106,ROW($D49),52)&lt;&gt;"",INDEX('CoC Ranking Data'!$A$1:$CB$106,ROW($D49),52),"")</f>
        <v>1</v>
      </c>
      <c r="E49" s="8">
        <f t="shared" si="0"/>
        <v>5</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IF(INDEX('CoC Ranking Data'!$A$1:$CB$106,ROW($D50),52)&lt;&gt;"",INDEX('CoC Ranking Data'!$A$1:$CB$106,ROW($D50),52),"")</f>
        <v>1</v>
      </c>
      <c r="E50" s="8">
        <f t="shared" si="0"/>
        <v>5</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IF(INDEX('CoC Ranking Data'!$A$1:$CB$106,ROW($D51),52)&lt;&gt;"",INDEX('CoC Ranking Data'!$A$1:$CB$106,ROW($D51),52),"")</f>
        <v>1</v>
      </c>
      <c r="E51" s="8">
        <f t="shared" si="0"/>
        <v>5</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IF(INDEX('CoC Ranking Data'!$A$1:$CB$106,ROW($D52),52)&lt;&gt;"",INDEX('CoC Ranking Data'!$A$1:$CB$106,ROW($D52),52),"")</f>
        <v>0.97499999999999998</v>
      </c>
      <c r="E52" s="8">
        <f t="shared" si="0"/>
        <v>5</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f>IF(INDEX('CoC Ranking Data'!$A$1:$CB$106,ROW($D53),52)&lt;&gt;"",INDEX('CoC Ranking Data'!$A$1:$CB$106,ROW($D53),52),"")</f>
        <v>1</v>
      </c>
      <c r="E53" s="8">
        <f t="shared" si="0"/>
        <v>5</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IF(INDEX('CoC Ranking Data'!$A$1:$CB$106,ROW($D54),52)&lt;&gt;"",INDEX('CoC Ranking Data'!$A$1:$CB$106,ROW($D54),52),"")</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IF(INDEX('CoC Ranking Data'!$A$1:$CB$106,ROW($D55),52)&lt;&gt;"",INDEX('CoC Ranking Data'!$A$1:$CB$106,ROW($D55),52),"")</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IF(INDEX('CoC Ranking Data'!$A$1:$CB$106,ROW($D56),52)&lt;&gt;"",INDEX('CoC Ranking Data'!$A$1:$CB$106,ROW($D56),52),"")</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IF(INDEX('CoC Ranking Data'!$A$1:$CB$106,ROW($D57),52)&lt;&gt;"",INDEX('CoC Ranking Data'!$A$1:$CB$106,ROW($D57),52),"")</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IF(INDEX('CoC Ranking Data'!$A$1:$CB$106,ROW($D58),52)&lt;&gt;"",INDEX('CoC Ranking Data'!$A$1:$CB$106,ROW($D58),52),"")</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IF(INDEX('CoC Ranking Data'!$A$1:$CB$106,ROW($D59),52)&lt;&gt;"",INDEX('CoC Ranking Data'!$A$1:$CB$106,ROW($D59),52),"")</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IF(INDEX('CoC Ranking Data'!$A$1:$CB$106,ROW($D60),52)&lt;&gt;"",INDEX('CoC Ranking Data'!$A$1:$CB$106,ROW($D60),52),"")</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IF(INDEX('CoC Ranking Data'!$A$1:$CB$106,ROW($D61),52)&lt;&gt;"",INDEX('CoC Ranking Data'!$A$1:$CB$106,ROW($D61),52),"")</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IF(INDEX('CoC Ranking Data'!$A$1:$CB$106,ROW($D62),52)&lt;&gt;"",INDEX('CoC Ranking Data'!$A$1:$CB$106,ROW($D62),52),"")</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IF(INDEX('CoC Ranking Data'!$A$1:$CB$106,ROW($D63),52)&lt;&gt;"",INDEX('CoC Ranking Data'!$A$1:$CB$106,ROW($D63),52),"")</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IF(INDEX('CoC Ranking Data'!$A$1:$CB$106,ROW($D64),52)&lt;&gt;"",INDEX('CoC Ranking Data'!$A$1:$CB$106,ROW($D64),52),"")</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IF(INDEX('CoC Ranking Data'!$A$1:$CB$106,ROW($D65),52)&lt;&gt;"",INDEX('CoC Ranking Data'!$A$1:$CB$106,ROW($D65),52),"")</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IF(INDEX('CoC Ranking Data'!$A$1:$CB$106,ROW($D66),52)&lt;&gt;"",INDEX('CoC Ranking Data'!$A$1:$CB$106,ROW($D66),52),"")</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IF(INDEX('CoC Ranking Data'!$A$1:$CB$106,ROW($D67),52)&lt;&gt;"",INDEX('CoC Ranking Data'!$A$1:$CB$106,ROW($D67),52),"")</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IF(INDEX('CoC Ranking Data'!$A$1:$CB$106,ROW($D68),52)&lt;&gt;"",INDEX('CoC Ranking Data'!$A$1:$CB$106,ROW($D68),52),"")</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IF(INDEX('CoC Ranking Data'!$A$1:$CB$106,ROW($D69),52)&lt;&gt;"",INDEX('CoC Ranking Data'!$A$1:$CB$106,ROW($D69),52),"")</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IF(INDEX('CoC Ranking Data'!$A$1:$CB$106,ROW($D70),52)&lt;&gt;"",INDEX('CoC Ranking Data'!$A$1:$CB$106,ROW($D70),52),"")</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IF(INDEX('CoC Ranking Data'!$A$1:$CB$106,ROW($D71),52)&lt;&gt;"",INDEX('CoC Ranking Data'!$A$1:$CB$106,ROW($D71),52),"")</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IF(INDEX('CoC Ranking Data'!$A$1:$CB$106,ROW($D72),52)&lt;&gt;"",INDEX('CoC Ranking Data'!$A$1:$CB$106,ROW($D72),52),"")</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IF(INDEX('CoC Ranking Data'!$A$1:$CB$106,ROW($D73),52)&lt;&gt;"",INDEX('CoC Ranking Data'!$A$1:$CB$106,ROW($D73),52),"")</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IF(INDEX('CoC Ranking Data'!$A$1:$CB$106,ROW($D74),52)&lt;&gt;"",INDEX('CoC Ranking Data'!$A$1:$CB$106,ROW($D74),52),"")</f>
        <v/>
      </c>
      <c r="E74" s="8" t="str">
        <f t="shared" ref="E74:E102" si="1">IF(AND(A74&lt;&gt;"",D74&lt;&gt;""), IF(D74 &gt;= 0.94,5,IF(AND(D74 &lt; 0.94, D74 &gt;= 0.9), 2, 0)), "")</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IF(INDEX('CoC Ranking Data'!$A$1:$CB$106,ROW($D75),52)&lt;&gt;"",INDEX('CoC Ranking Data'!$A$1:$CB$106,ROW($D75),52),"")</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IF(INDEX('CoC Ranking Data'!$A$1:$CB$106,ROW($D76),52)&lt;&gt;"",INDEX('CoC Ranking Data'!$A$1:$CB$106,ROW($D76),52),"")</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IF(INDEX('CoC Ranking Data'!$A$1:$CB$106,ROW($D77),52)&lt;&gt;"",INDEX('CoC Ranking Data'!$A$1:$CB$106,ROW($D77),52),"")</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IF(INDEX('CoC Ranking Data'!$A$1:$CB$106,ROW($D78),52)&lt;&gt;"",INDEX('CoC Ranking Data'!$A$1:$CB$106,ROW($D78),52),"")</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IF(INDEX('CoC Ranking Data'!$A$1:$CB$106,ROW($D79),52)&lt;&gt;"",INDEX('CoC Ranking Data'!$A$1:$CB$106,ROW($D79),52),"")</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IF(INDEX('CoC Ranking Data'!$A$1:$CB$106,ROW($D80),52)&lt;&gt;"",INDEX('CoC Ranking Data'!$A$1:$CB$106,ROW($D80),52),"")</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IF(INDEX('CoC Ranking Data'!$A$1:$CB$106,ROW($D81),52)&lt;&gt;"",INDEX('CoC Ranking Data'!$A$1:$CB$106,ROW($D81),52),"")</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IF(INDEX('CoC Ranking Data'!$A$1:$CB$106,ROW($D82),52)&lt;&gt;"",INDEX('CoC Ranking Data'!$A$1:$CB$106,ROW($D82),52),"")</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IF(INDEX('CoC Ranking Data'!$A$1:$CB$106,ROW($D83),52)&lt;&gt;"",INDEX('CoC Ranking Data'!$A$1:$CB$106,ROW($D83),52),"")</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IF(INDEX('CoC Ranking Data'!$A$1:$CB$106,ROW($D84),52)&lt;&gt;"",INDEX('CoC Ranking Data'!$A$1:$CB$106,ROW($D84),52),"")</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IF(INDEX('CoC Ranking Data'!$A$1:$CB$106,ROW($D85),52)&lt;&gt;"",INDEX('CoC Ranking Data'!$A$1:$CB$106,ROW($D85),52),"")</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IF(INDEX('CoC Ranking Data'!$A$1:$CB$106,ROW($D86),52)&lt;&gt;"",INDEX('CoC Ranking Data'!$A$1:$CB$106,ROW($D86),52),"")</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IF(INDEX('CoC Ranking Data'!$A$1:$CB$106,ROW($D87),52)&lt;&gt;"",INDEX('CoC Ranking Data'!$A$1:$CB$106,ROW($D87),52),"")</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IF(INDEX('CoC Ranking Data'!$A$1:$CB$106,ROW($D88),52)&lt;&gt;"",INDEX('CoC Ranking Data'!$A$1:$CB$106,ROW($D88),52),"")</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IF(INDEX('CoC Ranking Data'!$A$1:$CB$106,ROW($D89),52)&lt;&gt;"",INDEX('CoC Ranking Data'!$A$1:$CB$106,ROW($D89),52),"")</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IF(INDEX('CoC Ranking Data'!$A$1:$CB$106,ROW($D90),52)&lt;&gt;"",INDEX('CoC Ranking Data'!$A$1:$CB$106,ROW($D90),52),"")</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IF(INDEX('CoC Ranking Data'!$A$1:$CB$106,ROW($D91),52)&lt;&gt;"",INDEX('CoC Ranking Data'!$A$1:$CB$106,ROW($D91),52),"")</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IF(INDEX('CoC Ranking Data'!$A$1:$CB$106,ROW($D92),52)&lt;&gt;"",INDEX('CoC Ranking Data'!$A$1:$CB$106,ROW($D92),52),"")</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IF(INDEX('CoC Ranking Data'!$A$1:$CB$106,ROW($D93),52)&lt;&gt;"",INDEX('CoC Ranking Data'!$A$1:$CB$106,ROW($D93),52),"")</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IF(INDEX('CoC Ranking Data'!$A$1:$CB$106,ROW($D94),52)&lt;&gt;"",INDEX('CoC Ranking Data'!$A$1:$CB$106,ROW($D94),52),"")</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IF(INDEX('CoC Ranking Data'!$A$1:$CB$106,ROW($D95),52)&lt;&gt;"",INDEX('CoC Ranking Data'!$A$1:$CB$106,ROW($D95),52),"")</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IF(INDEX('CoC Ranking Data'!$A$1:$CB$106,ROW($D96),52)&lt;&gt;"",INDEX('CoC Ranking Data'!$A$1:$CB$106,ROW($D96),52),"")</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IF(INDEX('CoC Ranking Data'!$A$1:$CB$106,ROW($D97),52)&lt;&gt;"",INDEX('CoC Ranking Data'!$A$1:$CB$106,ROW($D97),52),"")</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IF(INDEX('CoC Ranking Data'!$A$1:$CB$106,ROW($D98),52)&lt;&gt;"",INDEX('CoC Ranking Data'!$A$1:$CB$106,ROW($D98),52),"")</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IF(INDEX('CoC Ranking Data'!$A$1:$CB$106,ROW($D99),52)&lt;&gt;"",INDEX('CoC Ranking Data'!$A$1:$CB$106,ROW($D99),52),"")</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IF(INDEX('CoC Ranking Data'!$A$1:$CB$106,ROW($D100),52)&lt;&gt;"",INDEX('CoC Ranking Data'!$A$1:$CB$106,ROW($D100),52),"")</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IF(INDEX('CoC Ranking Data'!$A$1:$CB$106,ROW($D101),52)&lt;&gt;"",INDEX('CoC Ranking Data'!$A$1:$CB$106,ROW($D101),52),"")</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IF(INDEX('CoC Ranking Data'!$A$1:$CB$106,ROW($D102),52)&lt;&gt;"",INDEX('CoC Ranking Data'!$A$1:$CB$106,ROW($D102),52),"")</f>
        <v/>
      </c>
      <c r="E102" s="8" t="str">
        <f t="shared" si="1"/>
        <v/>
      </c>
    </row>
  </sheetData>
  <sheetProtection algorithmName="SHA-512" hashValue="/w6qqCBz+lInQ3dGWGyXPZd2TVsQzp1JQYpsqiK0xaNhh3imWGRnXxDQGmSI5FNP+45A5geq2aifaRCXQfjB1A==" saltValue="JIe4oBvfUokKoXh98rBIWQ==" spinCount="100000" sheet="1" objects="1" scenarios="1" selectLockedCells="1"/>
  <hyperlinks>
    <hyperlink ref="E1" location="'Scoring Chart'!A1" display="Return to Scoring Chart"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dimension ref="A1:G102"/>
  <sheetViews>
    <sheetView showGridLines="0" topLeftCell="B1"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42578125" customWidth="1"/>
    <col min="5" max="5" width="20.28515625" customWidth="1"/>
    <col min="6" max="6" width="18.7109375" customWidth="1"/>
    <col min="7" max="7" width="12.140625" customWidth="1"/>
  </cols>
  <sheetData>
    <row r="1" spans="1:7" s="13" customFormat="1" ht="18" x14ac:dyDescent="0.25">
      <c r="A1" s="336"/>
      <c r="B1" s="413" t="s">
        <v>595</v>
      </c>
      <c r="C1" s="41"/>
      <c r="D1" s="41"/>
      <c r="E1" s="445" t="s">
        <v>581</v>
      </c>
      <c r="F1" s="36"/>
    </row>
    <row r="2" spans="1:7" ht="15.75" customHeight="1" x14ac:dyDescent="0.25">
      <c r="A2" s="338"/>
      <c r="B2" s="373" t="s">
        <v>597</v>
      </c>
      <c r="D2" s="376"/>
    </row>
    <row r="3" spans="1:7" ht="15.75" customHeight="1" x14ac:dyDescent="0.25">
      <c r="A3" s="338"/>
      <c r="B3" s="373" t="s">
        <v>598</v>
      </c>
      <c r="D3" s="376"/>
    </row>
    <row r="4" spans="1:7" ht="15.75" customHeight="1" x14ac:dyDescent="0.25">
      <c r="A4" s="338"/>
      <c r="B4" s="373" t="s">
        <v>596</v>
      </c>
      <c r="D4" s="376"/>
    </row>
    <row r="5" spans="1:7" ht="15.75" customHeight="1" x14ac:dyDescent="0.25">
      <c r="A5"/>
      <c r="B5"/>
    </row>
    <row r="6" spans="1:7" ht="15.75" thickBot="1" x14ac:dyDescent="0.3">
      <c r="A6"/>
      <c r="B6"/>
    </row>
    <row r="7" spans="1:7" s="12" customFormat="1" ht="30" thickBot="1" x14ac:dyDescent="0.3">
      <c r="A7" s="334" t="s">
        <v>2</v>
      </c>
      <c r="B7" s="334" t="s">
        <v>3</v>
      </c>
      <c r="C7" s="81" t="s">
        <v>119</v>
      </c>
      <c r="D7" s="211" t="s">
        <v>734</v>
      </c>
      <c r="E7" s="211" t="s">
        <v>730</v>
      </c>
      <c r="F7" s="211" t="s">
        <v>120</v>
      </c>
      <c r="G7" s="11" t="s">
        <v>1</v>
      </c>
    </row>
    <row r="8" spans="1:7" s="9" customFormat="1" ht="12.75"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12">
        <f>IF(INDEX('CoC Ranking Data'!$A$1:$CB$106,ROW($E9),58)&lt;&gt;"",INDEX('CoC Ranking Data'!$A$1:$CB$106,ROW($E9),58),"")</f>
        <v>42.68</v>
      </c>
      <c r="E8" s="289">
        <f>IF(INDEX('CoC Ranking Data'!$A$1:$CB$106,ROW($E9),61)&lt;&gt;"",INDEX('CoC Ranking Data'!$A$1:$CB$106,ROW($E9),61),"")</f>
        <v>72</v>
      </c>
      <c r="F8" s="303">
        <f>IF(AND(D8&lt;&gt;"",E8&lt;&gt;""),IF(E8&lt;&gt;0,D8/E8, ""), "")</f>
        <v>0.59277777777777774</v>
      </c>
      <c r="G8" s="8">
        <f t="shared" ref="G8:G71" si="0">IF(AND(A8&lt;&gt;"",F8&lt;&gt;""),IF(AND(F8&gt;=0.95), 5, IF(AND(F8&lt;0.95,$F8&gt;=0.9), 3, IF(AND(F8&lt;0.9,F8&gt;=0.85),1,0))),"")</f>
        <v>0</v>
      </c>
    </row>
    <row r="9" spans="1:7" s="9" customFormat="1" ht="12.75"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12">
        <f>IF(INDEX('CoC Ranking Data'!$A$1:$CB$106,ROW($E10),58)&lt;&gt;"",INDEX('CoC Ranking Data'!$A$1:$CB$106,ROW($E10),58),"")</f>
        <v>9.1300000000000008</v>
      </c>
      <c r="E9" s="289">
        <f>IF(INDEX('CoC Ranking Data'!$A$1:$CB$106,ROW($E10),61)&lt;&gt;"",INDEX('CoC Ranking Data'!$A$1:$CB$106,ROW($E10),61),"")</f>
        <v>16</v>
      </c>
      <c r="F9" s="303">
        <f t="shared" ref="F9:F72" si="1">IF(AND(D9&lt;&gt;"",E9&lt;&gt;""),IF(E9&lt;&gt;0,D9/E9, ""), "")</f>
        <v>0.57062500000000005</v>
      </c>
      <c r="G9" s="8">
        <f t="shared" si="0"/>
        <v>0</v>
      </c>
    </row>
    <row r="10" spans="1:7"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12">
        <f>IF(INDEX('CoC Ranking Data'!$A$1:$CB$106,ROW($E11),58)&lt;&gt;"",INDEX('CoC Ranking Data'!$A$1:$CB$106,ROW($E11),58),"")</f>
        <v>5</v>
      </c>
      <c r="E10" s="289">
        <f>IF(INDEX('CoC Ranking Data'!$A$1:$CB$106,ROW($E11),61)&lt;&gt;"",INDEX('CoC Ranking Data'!$A$1:$CB$106,ROW($E11),61),"")</f>
        <v>6</v>
      </c>
      <c r="F10" s="303">
        <f t="shared" si="1"/>
        <v>0.83333333333333337</v>
      </c>
      <c r="G10" s="8">
        <f t="shared" si="0"/>
        <v>0</v>
      </c>
    </row>
    <row r="11" spans="1:7"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12">
        <f>IF(INDEX('CoC Ranking Data'!$A$1:$CB$106,ROW($E12),58)&lt;&gt;"",INDEX('CoC Ranking Data'!$A$1:$CB$106,ROW($E12),58),"")</f>
        <v>7.56</v>
      </c>
      <c r="E11" s="289">
        <f>IF(INDEX('CoC Ranking Data'!$A$1:$CB$106,ROW($E12),61)&lt;&gt;"",INDEX('CoC Ranking Data'!$A$1:$CB$106,ROW($E12),61),"")</f>
        <v>8</v>
      </c>
      <c r="F11" s="303">
        <f t="shared" si="1"/>
        <v>0.94499999999999995</v>
      </c>
      <c r="G11" s="8">
        <f t="shared" si="0"/>
        <v>3</v>
      </c>
    </row>
    <row r="12" spans="1:7"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12">
        <f>IF(INDEX('CoC Ranking Data'!$A$1:$CB$106,ROW($E13),58)&lt;&gt;"",INDEX('CoC Ranking Data'!$A$1:$CB$106,ROW($E13),58),"")</f>
        <v>8.7100000000000009</v>
      </c>
      <c r="E12" s="289">
        <f>IF(INDEX('CoC Ranking Data'!$A$1:$CB$106,ROW($E13),61)&lt;&gt;"",INDEX('CoC Ranking Data'!$A$1:$CB$106,ROW($E13),61),"")</f>
        <v>9</v>
      </c>
      <c r="F12" s="303">
        <f t="shared" si="1"/>
        <v>0.96777777777777785</v>
      </c>
      <c r="G12" s="8">
        <f t="shared" si="0"/>
        <v>5</v>
      </c>
    </row>
    <row r="13" spans="1:7"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12">
        <f>IF(INDEX('CoC Ranking Data'!$A$1:$CB$106,ROW($E14),58)&lt;&gt;"",INDEX('CoC Ranking Data'!$A$1:$CB$106,ROW($E14),58),"")</f>
        <v>7.45</v>
      </c>
      <c r="E13" s="289">
        <f>IF(INDEX('CoC Ranking Data'!$A$1:$CB$106,ROW($E14),61)&lt;&gt;"",INDEX('CoC Ranking Data'!$A$1:$CB$106,ROW($E14),61),"")</f>
        <v>9</v>
      </c>
      <c r="F13" s="303">
        <f t="shared" si="1"/>
        <v>0.82777777777777783</v>
      </c>
      <c r="G13" s="8">
        <f t="shared" si="0"/>
        <v>0</v>
      </c>
    </row>
    <row r="14" spans="1:7"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12">
        <f>IF(INDEX('CoC Ranking Data'!$A$1:$CB$106,ROW($E15),58)&lt;&gt;"",INDEX('CoC Ranking Data'!$A$1:$CB$106,ROW($E15),58),"")</f>
        <v>10.98</v>
      </c>
      <c r="E14" s="289">
        <f>IF(INDEX('CoC Ranking Data'!$A$1:$CB$106,ROW($E15),61)&lt;&gt;"",INDEX('CoC Ranking Data'!$A$1:$CB$106,ROW($E15),61),"")</f>
        <v>13</v>
      </c>
      <c r="F14" s="303">
        <f t="shared" si="1"/>
        <v>0.84461538461538466</v>
      </c>
      <c r="G14" s="8">
        <f t="shared" si="0"/>
        <v>0</v>
      </c>
    </row>
    <row r="15" spans="1:7"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12">
        <f>IF(INDEX('CoC Ranking Data'!$A$1:$CB$106,ROW($E16),58)&lt;&gt;"",INDEX('CoC Ranking Data'!$A$1:$CB$106,ROW($E16),58),"")</f>
        <v>19.260000000000002</v>
      </c>
      <c r="E15" s="289">
        <f>IF(INDEX('CoC Ranking Data'!$A$1:$CB$106,ROW($E16),61)&lt;&gt;"",INDEX('CoC Ranking Data'!$A$1:$CB$106,ROW($E16),61),"")</f>
        <v>19</v>
      </c>
      <c r="F15" s="303">
        <f t="shared" si="1"/>
        <v>1.013684210526316</v>
      </c>
      <c r="G15" s="8">
        <f t="shared" si="0"/>
        <v>5</v>
      </c>
    </row>
    <row r="16" spans="1:7"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12">
        <f>IF(INDEX('CoC Ranking Data'!$A$1:$CB$106,ROW($E17),58)&lt;&gt;"",INDEX('CoC Ranking Data'!$A$1:$CB$106,ROW($E17),58),"")</f>
        <v>9.81</v>
      </c>
      <c r="E16" s="289">
        <f>IF(INDEX('CoC Ranking Data'!$A$1:$CB$106,ROW($E17),61)&lt;&gt;"",INDEX('CoC Ranking Data'!$A$1:$CB$106,ROW($E17),61),"")</f>
        <v>10</v>
      </c>
      <c r="F16" s="303">
        <f t="shared" si="1"/>
        <v>0.98100000000000009</v>
      </c>
      <c r="G16" s="8">
        <f t="shared" si="0"/>
        <v>5</v>
      </c>
    </row>
    <row r="17" spans="1:7"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12">
        <f>IF(INDEX('CoC Ranking Data'!$A$1:$CB$106,ROW($E18),58)&lt;&gt;"",INDEX('CoC Ranking Data'!$A$1:$CB$106,ROW($E18),58),"")</f>
        <v>18.39</v>
      </c>
      <c r="E17" s="289">
        <f>IF(INDEX('CoC Ranking Data'!$A$1:$CB$106,ROW($E18),61)&lt;&gt;"",INDEX('CoC Ranking Data'!$A$1:$CB$106,ROW($E18),61),"")</f>
        <v>23</v>
      </c>
      <c r="F17" s="303">
        <f t="shared" si="1"/>
        <v>0.79956521739130437</v>
      </c>
      <c r="G17" s="8">
        <f t="shared" si="0"/>
        <v>0</v>
      </c>
    </row>
    <row r="18" spans="1:7"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12">
        <f>IF(INDEX('CoC Ranking Data'!$A$1:$CB$106,ROW($E19),58)&lt;&gt;"",INDEX('CoC Ranking Data'!$A$1:$CB$106,ROW($E19),58),"")</f>
        <v>9.11</v>
      </c>
      <c r="E18" s="289">
        <f>IF(INDEX('CoC Ranking Data'!$A$1:$CB$106,ROW($E19),61)&lt;&gt;"",INDEX('CoC Ranking Data'!$A$1:$CB$106,ROW($E19),61),"")</f>
        <v>8</v>
      </c>
      <c r="F18" s="303">
        <f t="shared" si="1"/>
        <v>1.1387499999999999</v>
      </c>
      <c r="G18" s="8">
        <f t="shared" si="0"/>
        <v>5</v>
      </c>
    </row>
    <row r="19" spans="1:7"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12">
        <f>IF(INDEX('CoC Ranking Data'!$A$1:$CB$106,ROW($E20),58)&lt;&gt;"",INDEX('CoC Ranking Data'!$A$1:$CB$106,ROW($E20),58),"")</f>
        <v>18.39</v>
      </c>
      <c r="E19" s="289">
        <f>IF(INDEX('CoC Ranking Data'!$A$1:$CB$106,ROW($E20),61)&lt;&gt;"",INDEX('CoC Ranking Data'!$A$1:$CB$106,ROW($E20),61),"")</f>
        <v>14</v>
      </c>
      <c r="F19" s="303">
        <f t="shared" si="1"/>
        <v>1.3135714285714286</v>
      </c>
      <c r="G19" s="8">
        <f t="shared" si="0"/>
        <v>5</v>
      </c>
    </row>
    <row r="20" spans="1:7" s="9" customFormat="1" ht="12.75"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12">
        <f>IF(INDEX('CoC Ranking Data'!$A$1:$CB$106,ROW($E21),58)&lt;&gt;"",INDEX('CoC Ranking Data'!$A$1:$CB$106,ROW($E21),58),"")</f>
        <v>16.41</v>
      </c>
      <c r="E20" s="289">
        <f>IF(INDEX('CoC Ranking Data'!$A$1:$CB$106,ROW($E21),61)&lt;&gt;"",INDEX('CoC Ranking Data'!$A$1:$CB$106,ROW($E21),61),"")</f>
        <v>16</v>
      </c>
      <c r="F20" s="303">
        <f t="shared" si="1"/>
        <v>1.025625</v>
      </c>
      <c r="G20" s="8">
        <f t="shared" si="0"/>
        <v>5</v>
      </c>
    </row>
    <row r="21" spans="1:7"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12">
        <f>IF(INDEX('CoC Ranking Data'!$A$1:$CB$106,ROW($E22),58)&lt;&gt;"",INDEX('CoC Ranking Data'!$A$1:$CB$106,ROW($E22),58),"")</f>
        <v>4</v>
      </c>
      <c r="E21" s="289">
        <f>IF(INDEX('CoC Ranking Data'!$A$1:$CB$106,ROW($E22),61)&lt;&gt;"",INDEX('CoC Ranking Data'!$A$1:$CB$106,ROW($E22),61),"")</f>
        <v>4</v>
      </c>
      <c r="F21" s="303">
        <f t="shared" si="1"/>
        <v>1</v>
      </c>
      <c r="G21" s="8">
        <f t="shared" si="0"/>
        <v>5</v>
      </c>
    </row>
    <row r="22" spans="1:7"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12">
        <f>IF(INDEX('CoC Ranking Data'!$A$1:$CB$106,ROW($E23),58)&lt;&gt;"",INDEX('CoC Ranking Data'!$A$1:$CB$106,ROW($E23),58),"")</f>
        <v>14.04</v>
      </c>
      <c r="E22" s="289">
        <f>IF(INDEX('CoC Ranking Data'!$A$1:$CB$106,ROW($E23),61)&lt;&gt;"",INDEX('CoC Ranking Data'!$A$1:$CB$106,ROW($E23),61),"")</f>
        <v>13</v>
      </c>
      <c r="F22" s="303">
        <f t="shared" si="1"/>
        <v>1.0799999999999998</v>
      </c>
      <c r="G22" s="8">
        <f t="shared" si="0"/>
        <v>5</v>
      </c>
    </row>
    <row r="23" spans="1:7"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12">
        <f>IF(INDEX('CoC Ranking Data'!$A$1:$CB$106,ROW($E24),58)&lt;&gt;"",INDEX('CoC Ranking Data'!$A$1:$CB$106,ROW($E24),58),"")</f>
        <v>4.13</v>
      </c>
      <c r="E23" s="289">
        <f>IF(INDEX('CoC Ranking Data'!$A$1:$CB$106,ROW($E24),61)&lt;&gt;"",INDEX('CoC Ranking Data'!$A$1:$CB$106,ROW($E24),61),"")</f>
        <v>5</v>
      </c>
      <c r="F23" s="303">
        <f t="shared" si="1"/>
        <v>0.82599999999999996</v>
      </c>
      <c r="G23" s="8">
        <f t="shared" si="0"/>
        <v>0</v>
      </c>
    </row>
    <row r="24" spans="1:7"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12">
        <f>IF(INDEX('CoC Ranking Data'!$A$1:$CB$106,ROW($E25),58)&lt;&gt;"",INDEX('CoC Ranking Data'!$A$1:$CB$106,ROW($E25),58),"")</f>
        <v>8.44</v>
      </c>
      <c r="E24" s="289">
        <f>IF(INDEX('CoC Ranking Data'!$A$1:$CB$106,ROW($E25),61)&lt;&gt;"",INDEX('CoC Ranking Data'!$A$1:$CB$106,ROW($E25),61),"")</f>
        <v>24</v>
      </c>
      <c r="F24" s="303">
        <f t="shared" si="1"/>
        <v>0.35166666666666663</v>
      </c>
      <c r="G24" s="8">
        <f t="shared" si="0"/>
        <v>0</v>
      </c>
    </row>
    <row r="25" spans="1:7"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12">
        <f>IF(INDEX('CoC Ranking Data'!$A$1:$CB$106,ROW($E26),58)&lt;&gt;"",INDEX('CoC Ranking Data'!$A$1:$CB$106,ROW($E26),58),"")</f>
        <v>3.09</v>
      </c>
      <c r="E25" s="289">
        <f>IF(INDEX('CoC Ranking Data'!$A$1:$CB$106,ROW($E26),61)&lt;&gt;"",INDEX('CoC Ranking Data'!$A$1:$CB$106,ROW($E26),61),"")</f>
        <v>10</v>
      </c>
      <c r="F25" s="303">
        <f t="shared" si="1"/>
        <v>0.309</v>
      </c>
      <c r="G25" s="8">
        <f t="shared" si="0"/>
        <v>0</v>
      </c>
    </row>
    <row r="26" spans="1:7"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12">
        <f>IF(INDEX('CoC Ranking Data'!$A$1:$CB$106,ROW($E27),58)&lt;&gt;"",INDEX('CoC Ranking Data'!$A$1:$CB$106,ROW($E27),58),"")</f>
        <v>7.98</v>
      </c>
      <c r="E26" s="289">
        <f>IF(INDEX('CoC Ranking Data'!$A$1:$CB$106,ROW($E27),61)&lt;&gt;"",INDEX('CoC Ranking Data'!$A$1:$CB$106,ROW($E27),61),"")</f>
        <v>10</v>
      </c>
      <c r="F26" s="303">
        <f t="shared" si="1"/>
        <v>0.79800000000000004</v>
      </c>
      <c r="G26" s="8">
        <f t="shared" si="0"/>
        <v>0</v>
      </c>
    </row>
    <row r="27" spans="1:7"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12">
        <f>IF(INDEX('CoC Ranking Data'!$A$1:$CB$106,ROW($E28),58)&lt;&gt;"",INDEX('CoC Ranking Data'!$A$1:$CB$106,ROW($E28),58),"")</f>
        <v>21.9</v>
      </c>
      <c r="E27" s="289">
        <f>IF(INDEX('CoC Ranking Data'!$A$1:$CB$106,ROW($E28),61)&lt;&gt;"",INDEX('CoC Ranking Data'!$A$1:$CB$106,ROW($E28),61),"")</f>
        <v>20</v>
      </c>
      <c r="F27" s="303">
        <f t="shared" si="1"/>
        <v>1.095</v>
      </c>
      <c r="G27" s="8">
        <f t="shared" si="0"/>
        <v>5</v>
      </c>
    </row>
    <row r="28" spans="1:7"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12">
        <f>IF(INDEX('CoC Ranking Data'!$A$1:$CB$106,ROW($E29),58)&lt;&gt;"",INDEX('CoC Ranking Data'!$A$1:$CB$106,ROW($E29),58),"")</f>
        <v>9.8800000000000008</v>
      </c>
      <c r="E28" s="289">
        <f>IF(INDEX('CoC Ranking Data'!$A$1:$CB$106,ROW($E29),61)&lt;&gt;"",INDEX('CoC Ranking Data'!$A$1:$CB$106,ROW($E29),61),"")</f>
        <v>10</v>
      </c>
      <c r="F28" s="303">
        <f t="shared" si="1"/>
        <v>0.9880000000000001</v>
      </c>
      <c r="G28" s="8">
        <f t="shared" si="0"/>
        <v>5</v>
      </c>
    </row>
    <row r="29" spans="1:7"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12">
        <f>IF(INDEX('CoC Ranking Data'!$A$1:$CB$106,ROW($E30),58)&lt;&gt;"",INDEX('CoC Ranking Data'!$A$1:$CB$106,ROW($E30),58),"")</f>
        <v>14.58</v>
      </c>
      <c r="E29" s="289">
        <f>IF(INDEX('CoC Ranking Data'!$A$1:$CB$106,ROW($E30),61)&lt;&gt;"",INDEX('CoC Ranking Data'!$A$1:$CB$106,ROW($E30),61),"")</f>
        <v>11</v>
      </c>
      <c r="F29" s="303">
        <f t="shared" si="1"/>
        <v>1.3254545454545454</v>
      </c>
      <c r="G29" s="8">
        <f t="shared" si="0"/>
        <v>5</v>
      </c>
    </row>
    <row r="30" spans="1:7"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12">
        <f>IF(INDEX('CoC Ranking Data'!$A$1:$CB$106,ROW($E31),58)&lt;&gt;"",INDEX('CoC Ranking Data'!$A$1:$CB$106,ROW($E31),58),"")</f>
        <v>5.07</v>
      </c>
      <c r="E30" s="289">
        <f>IF(INDEX('CoC Ranking Data'!$A$1:$CB$106,ROW($E31),61)&lt;&gt;"",INDEX('CoC Ranking Data'!$A$1:$CB$106,ROW($E31),61),"")</f>
        <v>7</v>
      </c>
      <c r="F30" s="303">
        <f t="shared" si="1"/>
        <v>0.72428571428571431</v>
      </c>
      <c r="G30" s="8">
        <f t="shared" si="0"/>
        <v>0</v>
      </c>
    </row>
    <row r="31" spans="1:7"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12">
        <f>IF(INDEX('CoC Ranking Data'!$A$1:$CB$106,ROW($E32),58)&lt;&gt;"",INDEX('CoC Ranking Data'!$A$1:$CB$106,ROW($E32),58),"")</f>
        <v>7.21</v>
      </c>
      <c r="E31" s="289">
        <f>IF(INDEX('CoC Ranking Data'!$A$1:$CB$106,ROW($E32),61)&lt;&gt;"",INDEX('CoC Ranking Data'!$A$1:$CB$106,ROW($E32),61),"")</f>
        <v>9</v>
      </c>
      <c r="F31" s="303">
        <f t="shared" si="1"/>
        <v>0.80111111111111111</v>
      </c>
      <c r="G31" s="8">
        <f t="shared" si="0"/>
        <v>0</v>
      </c>
    </row>
    <row r="32" spans="1:7"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12">
        <f>IF(INDEX('CoC Ranking Data'!$A$1:$CB$106,ROW($E33),58)&lt;&gt;"",INDEX('CoC Ranking Data'!$A$1:$CB$106,ROW($E33),58),"")</f>
        <v>11.75</v>
      </c>
      <c r="E32" s="289">
        <f>IF(INDEX('CoC Ranking Data'!$A$1:$CB$106,ROW($E33),61)&lt;&gt;"",INDEX('CoC Ranking Data'!$A$1:$CB$106,ROW($E33),61),"")</f>
        <v>11</v>
      </c>
      <c r="F32" s="303">
        <f t="shared" si="1"/>
        <v>1.0681818181818181</v>
      </c>
      <c r="G32" s="8">
        <f t="shared" si="0"/>
        <v>5</v>
      </c>
    </row>
    <row r="33" spans="1:7"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12">
        <f>IF(INDEX('CoC Ranking Data'!$A$1:$CB$106,ROW($E34),58)&lt;&gt;"",INDEX('CoC Ranking Data'!$A$1:$CB$106,ROW($E34),58),"")</f>
        <v>23.27</v>
      </c>
      <c r="E33" s="289">
        <f>IF(INDEX('CoC Ranking Data'!$A$1:$CB$106,ROW($E34),61)&lt;&gt;"",INDEX('CoC Ranking Data'!$A$1:$CB$106,ROW($E34),61),"")</f>
        <v>22</v>
      </c>
      <c r="F33" s="303">
        <f t="shared" si="1"/>
        <v>1.0577272727272726</v>
      </c>
      <c r="G33" s="8">
        <f t="shared" si="0"/>
        <v>5</v>
      </c>
    </row>
    <row r="34" spans="1:7"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12">
        <f>IF(INDEX('CoC Ranking Data'!$A$1:$CB$106,ROW($E35),58)&lt;&gt;"",INDEX('CoC Ranking Data'!$A$1:$CB$106,ROW($E35),58),"")</f>
        <v>10.24</v>
      </c>
      <c r="E34" s="289">
        <f>IF(INDEX('CoC Ranking Data'!$A$1:$CB$106,ROW($E35),61)&lt;&gt;"",INDEX('CoC Ranking Data'!$A$1:$CB$106,ROW($E35),61),"")</f>
        <v>10</v>
      </c>
      <c r="F34" s="303">
        <f t="shared" si="1"/>
        <v>1.024</v>
      </c>
      <c r="G34" s="8">
        <f t="shared" si="0"/>
        <v>5</v>
      </c>
    </row>
    <row r="35" spans="1:7"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12">
        <f>IF(INDEX('CoC Ranking Data'!$A$1:$CB$106,ROW($E36),58)&lt;&gt;"",INDEX('CoC Ranking Data'!$A$1:$CB$106,ROW($E36),58),"")</f>
        <v>15.58</v>
      </c>
      <c r="E35" s="289">
        <f>IF(INDEX('CoC Ranking Data'!$A$1:$CB$106,ROW($E36),61)&lt;&gt;"",INDEX('CoC Ranking Data'!$A$1:$CB$106,ROW($E36),61),"")</f>
        <v>16</v>
      </c>
      <c r="F35" s="303">
        <f t="shared" si="1"/>
        <v>0.97375</v>
      </c>
      <c r="G35" s="8">
        <f t="shared" si="0"/>
        <v>5</v>
      </c>
    </row>
    <row r="36" spans="1:7"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12">
        <f>IF(INDEX('CoC Ranking Data'!$A$1:$CB$106,ROW($E37),58)&lt;&gt;"",INDEX('CoC Ranking Data'!$A$1:$CB$106,ROW($E37),58),"")</f>
        <v>7.65</v>
      </c>
      <c r="E36" s="289">
        <f>IF(INDEX('CoC Ranking Data'!$A$1:$CB$106,ROW($E37),61)&lt;&gt;"",INDEX('CoC Ranking Data'!$A$1:$CB$106,ROW($E37),61),"")</f>
        <v>8</v>
      </c>
      <c r="F36" s="303">
        <f t="shared" si="1"/>
        <v>0.95625000000000004</v>
      </c>
      <c r="G36" s="8">
        <f t="shared" si="0"/>
        <v>5</v>
      </c>
    </row>
    <row r="37" spans="1:7"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12">
        <f>IF(INDEX('CoC Ranking Data'!$A$1:$CB$106,ROW($E38),58)&lt;&gt;"",INDEX('CoC Ranking Data'!$A$1:$CB$106,ROW($E38),58),"")</f>
        <v>11.6</v>
      </c>
      <c r="E37" s="289">
        <f>IF(INDEX('CoC Ranking Data'!$A$1:$CB$106,ROW($E38),61)&lt;&gt;"",INDEX('CoC Ranking Data'!$A$1:$CB$106,ROW($E38),61),"")</f>
        <v>12</v>
      </c>
      <c r="F37" s="303">
        <f t="shared" si="1"/>
        <v>0.96666666666666667</v>
      </c>
      <c r="G37" s="8">
        <f t="shared" si="0"/>
        <v>5</v>
      </c>
    </row>
    <row r="38" spans="1:7"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12">
        <f>IF(INDEX('CoC Ranking Data'!$A$1:$CB$106,ROW($E39),58)&lt;&gt;"",INDEX('CoC Ranking Data'!$A$1:$CB$106,ROW($E39),58),"")</f>
        <v>6.19</v>
      </c>
      <c r="E38" s="289">
        <f>IF(INDEX('CoC Ranking Data'!$A$1:$CB$106,ROW($E39),61)&lt;&gt;"",INDEX('CoC Ranking Data'!$A$1:$CB$106,ROW($E39),61),"")</f>
        <v>16</v>
      </c>
      <c r="F38" s="303">
        <f t="shared" si="1"/>
        <v>0.38687500000000002</v>
      </c>
      <c r="G38" s="8">
        <f t="shared" si="0"/>
        <v>0</v>
      </c>
    </row>
    <row r="39" spans="1:7"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12">
        <f>IF(INDEX('CoC Ranking Data'!$A$1:$CB$106,ROW($E40),58)&lt;&gt;"",INDEX('CoC Ranking Data'!$A$1:$CB$106,ROW($E40),58),"")</f>
        <v>25.92</v>
      </c>
      <c r="E39" s="289">
        <f>IF(INDEX('CoC Ranking Data'!$A$1:$CB$106,ROW($E40),61)&lt;&gt;"",INDEX('CoC Ranking Data'!$A$1:$CB$106,ROW($E40),61),"")</f>
        <v>26</v>
      </c>
      <c r="F39" s="303">
        <f t="shared" si="1"/>
        <v>0.99692307692307702</v>
      </c>
      <c r="G39" s="8">
        <f t="shared" si="0"/>
        <v>5</v>
      </c>
    </row>
    <row r="40" spans="1:7"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12">
        <f>IF(INDEX('CoC Ranking Data'!$A$1:$CB$106,ROW($E41),58)&lt;&gt;"",INDEX('CoC Ranking Data'!$A$1:$CB$106,ROW($E41),58),"")</f>
        <v>7.13</v>
      </c>
      <c r="E40" s="289">
        <f>IF(INDEX('CoC Ranking Data'!$A$1:$CB$106,ROW($E41),61)&lt;&gt;"",INDEX('CoC Ranking Data'!$A$1:$CB$106,ROW($E41),61),"")</f>
        <v>12</v>
      </c>
      <c r="F40" s="303">
        <f t="shared" si="1"/>
        <v>0.59416666666666662</v>
      </c>
      <c r="G40" s="8">
        <f t="shared" si="0"/>
        <v>0</v>
      </c>
    </row>
    <row r="41" spans="1:7"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12">
        <f>IF(INDEX('CoC Ranking Data'!$A$1:$CB$106,ROW($E42),58)&lt;&gt;"",INDEX('CoC Ranking Data'!$A$1:$CB$106,ROW($E42),58),"")</f>
        <v>19.72</v>
      </c>
      <c r="E41" s="289">
        <f>IF(INDEX('CoC Ranking Data'!$A$1:$CB$106,ROW($E42),61)&lt;&gt;"",INDEX('CoC Ranking Data'!$A$1:$CB$106,ROW($E42),61),"")</f>
        <v>20</v>
      </c>
      <c r="F41" s="303">
        <f t="shared" si="1"/>
        <v>0.98599999999999999</v>
      </c>
      <c r="G41" s="8">
        <f t="shared" si="0"/>
        <v>5</v>
      </c>
    </row>
    <row r="42" spans="1:7"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12">
        <f>IF(INDEX('CoC Ranking Data'!$A$1:$CB$106,ROW($E43),58)&lt;&gt;"",INDEX('CoC Ranking Data'!$A$1:$CB$106,ROW($E43),58),"")</f>
        <v>10.33</v>
      </c>
      <c r="E42" s="289">
        <f>IF(INDEX('CoC Ranking Data'!$A$1:$CB$106,ROW($E43),61)&lt;&gt;"",INDEX('CoC Ranking Data'!$A$1:$CB$106,ROW($E43),61),"")</f>
        <v>10</v>
      </c>
      <c r="F42" s="303">
        <f t="shared" si="1"/>
        <v>1.0329999999999999</v>
      </c>
      <c r="G42" s="8">
        <f t="shared" si="0"/>
        <v>5</v>
      </c>
    </row>
    <row r="43" spans="1:7"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12">
        <f>IF(INDEX('CoC Ranking Data'!$A$1:$CB$106,ROW($E44),58)&lt;&gt;"",INDEX('CoC Ranking Data'!$A$1:$CB$106,ROW($E44),58),"")</f>
        <v>21.610000000000003</v>
      </c>
      <c r="E43" s="289">
        <f>IF(INDEX('CoC Ranking Data'!$A$1:$CB$106,ROW($E44),61)&lt;&gt;"",INDEX('CoC Ranking Data'!$A$1:$CB$106,ROW($E44),61),"")</f>
        <v>21</v>
      </c>
      <c r="F43" s="303">
        <f t="shared" si="1"/>
        <v>1.0290476190476192</v>
      </c>
      <c r="G43" s="8">
        <f t="shared" si="0"/>
        <v>5</v>
      </c>
    </row>
    <row r="44" spans="1:7"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12">
        <f>IF(INDEX('CoC Ranking Data'!$A$1:$CB$106,ROW($E45),58)&lt;&gt;"",INDEX('CoC Ranking Data'!$A$1:$CB$106,ROW($E45),58),"")</f>
        <v>19.21</v>
      </c>
      <c r="E44" s="289" t="str">
        <f>IF(INDEX('CoC Ranking Data'!$A$1:$CB$106,ROW($E45),61)&lt;&gt;"",INDEX('CoC Ranking Data'!$A$1:$CB$106,ROW($E45),61),"")</f>
        <v/>
      </c>
      <c r="F44" s="303" t="str">
        <f t="shared" si="1"/>
        <v/>
      </c>
      <c r="G44" s="8" t="str">
        <f t="shared" si="0"/>
        <v/>
      </c>
    </row>
    <row r="45" spans="1:7"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12">
        <f>IF(INDEX('CoC Ranking Data'!$A$1:$CB$106,ROW($E46),58)&lt;&gt;"",INDEX('CoC Ranking Data'!$A$1:$CB$106,ROW($E46),58),"")</f>
        <v>12.97</v>
      </c>
      <c r="E45" s="289">
        <f>IF(INDEX('CoC Ranking Data'!$A$1:$CB$106,ROW($E46),61)&lt;&gt;"",INDEX('CoC Ranking Data'!$A$1:$CB$106,ROW($E46),61),"")</f>
        <v>13</v>
      </c>
      <c r="F45" s="303">
        <f t="shared" si="1"/>
        <v>0.99769230769230777</v>
      </c>
      <c r="G45" s="8">
        <f t="shared" si="0"/>
        <v>5</v>
      </c>
    </row>
    <row r="46" spans="1:7"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12">
        <f>IF(INDEX('CoC Ranking Data'!$A$1:$CB$106,ROW($E47),58)&lt;&gt;"",INDEX('CoC Ranking Data'!$A$1:$CB$106,ROW($E47),58),"")</f>
        <v>15.04</v>
      </c>
      <c r="E46" s="289">
        <f>IF(INDEX('CoC Ranking Data'!$A$1:$CB$106,ROW($E47),61)&lt;&gt;"",INDEX('CoC Ranking Data'!$A$1:$CB$106,ROW($E47),61),"")</f>
        <v>12</v>
      </c>
      <c r="F46" s="303">
        <f t="shared" si="1"/>
        <v>1.2533333333333332</v>
      </c>
      <c r="G46" s="8">
        <f t="shared" si="0"/>
        <v>5</v>
      </c>
    </row>
    <row r="47" spans="1:7"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12">
        <f>IF(INDEX('CoC Ranking Data'!$A$1:$CB$106,ROW($E48),58)&lt;&gt;"",INDEX('CoC Ranking Data'!$A$1:$CB$106,ROW($E48),58),"")</f>
        <v>17.96</v>
      </c>
      <c r="E47" s="289">
        <f>IF(INDEX('CoC Ranking Data'!$A$1:$CB$106,ROW($E48),61)&lt;&gt;"",INDEX('CoC Ranking Data'!$A$1:$CB$106,ROW($E48),61),"")</f>
        <v>18</v>
      </c>
      <c r="F47" s="303">
        <f t="shared" si="1"/>
        <v>0.99777777777777787</v>
      </c>
      <c r="G47" s="8">
        <f t="shared" si="0"/>
        <v>5</v>
      </c>
    </row>
    <row r="48" spans="1:7"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12">
        <f>IF(INDEX('CoC Ranking Data'!$A$1:$CB$106,ROW($E49),58)&lt;&gt;"",INDEX('CoC Ranking Data'!$A$1:$CB$106,ROW($E49),58),"")</f>
        <v>20.73</v>
      </c>
      <c r="E48" s="289">
        <f>IF(INDEX('CoC Ranking Data'!$A$1:$CB$106,ROW($E49),61)&lt;&gt;"",INDEX('CoC Ranking Data'!$A$1:$CB$106,ROW($E49),61),"")</f>
        <v>22</v>
      </c>
      <c r="F48" s="303">
        <f t="shared" si="1"/>
        <v>0.94227272727272726</v>
      </c>
      <c r="G48" s="8">
        <f t="shared" si="0"/>
        <v>3</v>
      </c>
    </row>
    <row r="49" spans="1:7"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12">
        <f>IF(INDEX('CoC Ranking Data'!$A$1:$CB$106,ROW($E50),58)&lt;&gt;"",INDEX('CoC Ranking Data'!$A$1:$CB$106,ROW($E50),58),"")</f>
        <v>5.29</v>
      </c>
      <c r="E49" s="289">
        <f>IF(INDEX('CoC Ranking Data'!$A$1:$CB$106,ROW($E50),61)&lt;&gt;"",INDEX('CoC Ranking Data'!$A$1:$CB$106,ROW($E50),61),"")</f>
        <v>6</v>
      </c>
      <c r="F49" s="303">
        <f t="shared" si="1"/>
        <v>0.88166666666666671</v>
      </c>
      <c r="G49" s="8">
        <f t="shared" si="0"/>
        <v>1</v>
      </c>
    </row>
    <row r="50" spans="1:7"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12">
        <f>IF(INDEX('CoC Ranking Data'!$A$1:$CB$106,ROW($E51),58)&lt;&gt;"",INDEX('CoC Ranking Data'!$A$1:$CB$106,ROW($E51),58),"")</f>
        <v>4.84</v>
      </c>
      <c r="E50" s="289">
        <f>IF(INDEX('CoC Ranking Data'!$A$1:$CB$106,ROW($E51),61)&lt;&gt;"",INDEX('CoC Ranking Data'!$A$1:$CB$106,ROW($E51),61),"")</f>
        <v>5</v>
      </c>
      <c r="F50" s="303">
        <f t="shared" si="1"/>
        <v>0.96799999999999997</v>
      </c>
      <c r="G50" s="8">
        <f t="shared" si="0"/>
        <v>5</v>
      </c>
    </row>
    <row r="51" spans="1:7"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12">
        <f>IF(INDEX('CoC Ranking Data'!$A$1:$CB$106,ROW($E52),58)&lt;&gt;"",INDEX('CoC Ranking Data'!$A$1:$CB$106,ROW($E52),58),"")</f>
        <v>36.270000000000003</v>
      </c>
      <c r="E51" s="289">
        <f>IF(INDEX('CoC Ranking Data'!$A$1:$CB$106,ROW($E52),61)&lt;&gt;"",INDEX('CoC Ranking Data'!$A$1:$CB$106,ROW($E52),61),"")</f>
        <v>35</v>
      </c>
      <c r="F51" s="303">
        <f t="shared" si="1"/>
        <v>1.0362857142857145</v>
      </c>
      <c r="G51" s="8">
        <f t="shared" si="0"/>
        <v>5</v>
      </c>
    </row>
    <row r="52" spans="1:7"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12">
        <f>IF(INDEX('CoC Ranking Data'!$A$1:$CB$106,ROW($E53),58)&lt;&gt;"",INDEX('CoC Ranking Data'!$A$1:$CB$106,ROW($E53),58),"")</f>
        <v>13.61</v>
      </c>
      <c r="E52" s="289">
        <f>IF(INDEX('CoC Ranking Data'!$A$1:$CB$106,ROW($E53),61)&lt;&gt;"",INDEX('CoC Ranking Data'!$A$1:$CB$106,ROW($E53),61),"")</f>
        <v>13</v>
      </c>
      <c r="F52" s="303">
        <f t="shared" si="1"/>
        <v>1.0469230769230768</v>
      </c>
      <c r="G52" s="8">
        <f t="shared" si="0"/>
        <v>5</v>
      </c>
    </row>
    <row r="53" spans="1:7"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12" t="str">
        <f>IF(INDEX('CoC Ranking Data'!$A$1:$CB$106,ROW($E54),58)&lt;&gt;"",INDEX('CoC Ranking Data'!$A$1:$CB$106,ROW($E54),58),"")</f>
        <v/>
      </c>
      <c r="E53" s="289" t="str">
        <f>IF(INDEX('CoC Ranking Data'!$A$1:$CB$106,ROW($E54),61)&lt;&gt;"",INDEX('CoC Ranking Data'!$A$1:$CB$106,ROW($E54),61),"")</f>
        <v/>
      </c>
      <c r="F53" s="303" t="str">
        <f t="shared" si="1"/>
        <v/>
      </c>
      <c r="G53" s="8" t="str">
        <f t="shared" si="0"/>
        <v/>
      </c>
    </row>
    <row r="54" spans="1:7"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12" t="str">
        <f>IF(INDEX('CoC Ranking Data'!$A$1:$CB$106,ROW($E55),58)&lt;&gt;"",INDEX('CoC Ranking Data'!$A$1:$CB$106,ROW($E55),58),"")</f>
        <v/>
      </c>
      <c r="E54" s="289" t="str">
        <f>IF(INDEX('CoC Ranking Data'!$A$1:$CB$106,ROW($E55),61)&lt;&gt;"",INDEX('CoC Ranking Data'!$A$1:$CB$106,ROW($E55),61),"")</f>
        <v/>
      </c>
      <c r="F54" s="303" t="str">
        <f t="shared" si="1"/>
        <v/>
      </c>
      <c r="G54" s="8" t="str">
        <f t="shared" si="0"/>
        <v/>
      </c>
    </row>
    <row r="55" spans="1:7"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12" t="str">
        <f>IF(INDEX('CoC Ranking Data'!$A$1:$CB$106,ROW($E56),58)&lt;&gt;"",INDEX('CoC Ranking Data'!$A$1:$CB$106,ROW($E56),58),"")</f>
        <v/>
      </c>
      <c r="E55" s="289" t="str">
        <f>IF(INDEX('CoC Ranking Data'!$A$1:$CB$106,ROW($E56),61)&lt;&gt;"",INDEX('CoC Ranking Data'!$A$1:$CB$106,ROW($E56),61),"")</f>
        <v/>
      </c>
      <c r="F55" s="303" t="str">
        <f t="shared" si="1"/>
        <v/>
      </c>
      <c r="G55" s="8" t="str">
        <f t="shared" si="0"/>
        <v/>
      </c>
    </row>
    <row r="56" spans="1:7"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12" t="str">
        <f>IF(INDEX('CoC Ranking Data'!$A$1:$CB$106,ROW($E57),58)&lt;&gt;"",INDEX('CoC Ranking Data'!$A$1:$CB$106,ROW($E57),58),"")</f>
        <v/>
      </c>
      <c r="E56" s="289" t="str">
        <f>IF(INDEX('CoC Ranking Data'!$A$1:$CB$106,ROW($E57),61)&lt;&gt;"",INDEX('CoC Ranking Data'!$A$1:$CB$106,ROW($E57),61),"")</f>
        <v/>
      </c>
      <c r="F56" s="303" t="str">
        <f t="shared" si="1"/>
        <v/>
      </c>
      <c r="G56" s="8" t="str">
        <f t="shared" si="0"/>
        <v/>
      </c>
    </row>
    <row r="57" spans="1:7"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12" t="str">
        <f>IF(INDEX('CoC Ranking Data'!$A$1:$CB$106,ROW($E58),58)&lt;&gt;"",INDEX('CoC Ranking Data'!$A$1:$CB$106,ROW($E58),58),"")</f>
        <v/>
      </c>
      <c r="E57" s="289" t="str">
        <f>IF(INDEX('CoC Ranking Data'!$A$1:$CB$106,ROW($E58),61)&lt;&gt;"",INDEX('CoC Ranking Data'!$A$1:$CB$106,ROW($E58),61),"")</f>
        <v/>
      </c>
      <c r="F57" s="303" t="str">
        <f t="shared" si="1"/>
        <v/>
      </c>
      <c r="G57" s="8" t="str">
        <f t="shared" si="0"/>
        <v/>
      </c>
    </row>
    <row r="58" spans="1:7"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12" t="str">
        <f>IF(INDEX('CoC Ranking Data'!$A$1:$CB$106,ROW($E59),58)&lt;&gt;"",INDEX('CoC Ranking Data'!$A$1:$CB$106,ROW($E59),58),"")</f>
        <v/>
      </c>
      <c r="E58" s="289" t="str">
        <f>IF(INDEX('CoC Ranking Data'!$A$1:$CB$106,ROW($E59),61)&lt;&gt;"",INDEX('CoC Ranking Data'!$A$1:$CB$106,ROW($E59),61),"")</f>
        <v/>
      </c>
      <c r="F58" s="303" t="str">
        <f t="shared" si="1"/>
        <v/>
      </c>
      <c r="G58" s="8" t="str">
        <f t="shared" si="0"/>
        <v/>
      </c>
    </row>
    <row r="59" spans="1:7"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12" t="str">
        <f>IF(INDEX('CoC Ranking Data'!$A$1:$CB$106,ROW($E60),58)&lt;&gt;"",INDEX('CoC Ranking Data'!$A$1:$CB$106,ROW($E60),58),"")</f>
        <v/>
      </c>
      <c r="E59" s="289" t="str">
        <f>IF(INDEX('CoC Ranking Data'!$A$1:$CB$106,ROW($E60),61)&lt;&gt;"",INDEX('CoC Ranking Data'!$A$1:$CB$106,ROW($E60),61),"")</f>
        <v/>
      </c>
      <c r="F59" s="303" t="str">
        <f t="shared" si="1"/>
        <v/>
      </c>
      <c r="G59" s="8" t="str">
        <f t="shared" si="0"/>
        <v/>
      </c>
    </row>
    <row r="60" spans="1:7"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12" t="str">
        <f>IF(INDEX('CoC Ranking Data'!$A$1:$CB$106,ROW($E61),58)&lt;&gt;"",INDEX('CoC Ranking Data'!$A$1:$CB$106,ROW($E61),58),"")</f>
        <v/>
      </c>
      <c r="E60" s="289" t="str">
        <f>IF(INDEX('CoC Ranking Data'!$A$1:$CB$106,ROW($E61),61)&lt;&gt;"",INDEX('CoC Ranking Data'!$A$1:$CB$106,ROW($E61),61),"")</f>
        <v/>
      </c>
      <c r="F60" s="303" t="str">
        <f t="shared" si="1"/>
        <v/>
      </c>
      <c r="G60" s="8" t="str">
        <f t="shared" si="0"/>
        <v/>
      </c>
    </row>
    <row r="61" spans="1:7"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12" t="str">
        <f>IF(INDEX('CoC Ranking Data'!$A$1:$CB$106,ROW($E62),58)&lt;&gt;"",INDEX('CoC Ranking Data'!$A$1:$CB$106,ROW($E62),58),"")</f>
        <v/>
      </c>
      <c r="E61" s="289" t="str">
        <f>IF(INDEX('CoC Ranking Data'!$A$1:$CB$106,ROW($E62),61)&lt;&gt;"",INDEX('CoC Ranking Data'!$A$1:$CB$106,ROW($E62),61),"")</f>
        <v/>
      </c>
      <c r="F61" s="303" t="str">
        <f t="shared" si="1"/>
        <v/>
      </c>
      <c r="G61" s="8" t="str">
        <f t="shared" si="0"/>
        <v/>
      </c>
    </row>
    <row r="62" spans="1:7"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12" t="str">
        <f>IF(INDEX('CoC Ranking Data'!$A$1:$CB$106,ROW($E63),58)&lt;&gt;"",INDEX('CoC Ranking Data'!$A$1:$CB$106,ROW($E63),58),"")</f>
        <v/>
      </c>
      <c r="E62" s="289" t="str">
        <f>IF(INDEX('CoC Ranking Data'!$A$1:$CB$106,ROW($E63),61)&lt;&gt;"",INDEX('CoC Ranking Data'!$A$1:$CB$106,ROW($E63),61),"")</f>
        <v/>
      </c>
      <c r="F62" s="303" t="str">
        <f t="shared" si="1"/>
        <v/>
      </c>
      <c r="G62" s="8" t="str">
        <f t="shared" si="0"/>
        <v/>
      </c>
    </row>
    <row r="63" spans="1:7"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12" t="str">
        <f>IF(INDEX('CoC Ranking Data'!$A$1:$CB$106,ROW($E64),58)&lt;&gt;"",INDEX('CoC Ranking Data'!$A$1:$CB$106,ROW($E64),58),"")</f>
        <v/>
      </c>
      <c r="E63" s="289" t="str">
        <f>IF(INDEX('CoC Ranking Data'!$A$1:$CB$106,ROW($E64),61)&lt;&gt;"",INDEX('CoC Ranking Data'!$A$1:$CB$106,ROW($E64),61),"")</f>
        <v/>
      </c>
      <c r="F63" s="303" t="str">
        <f t="shared" si="1"/>
        <v/>
      </c>
      <c r="G63" s="8" t="str">
        <f t="shared" si="0"/>
        <v/>
      </c>
    </row>
    <row r="64" spans="1:7"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12" t="str">
        <f>IF(INDEX('CoC Ranking Data'!$A$1:$CB$106,ROW($E65),58)&lt;&gt;"",INDEX('CoC Ranking Data'!$A$1:$CB$106,ROW($E65),58),"")</f>
        <v/>
      </c>
      <c r="E64" s="289" t="str">
        <f>IF(INDEX('CoC Ranking Data'!$A$1:$CB$106,ROW($E65),61)&lt;&gt;"",INDEX('CoC Ranking Data'!$A$1:$CB$106,ROW($E65),61),"")</f>
        <v/>
      </c>
      <c r="F64" s="303" t="str">
        <f t="shared" si="1"/>
        <v/>
      </c>
      <c r="G64" s="8" t="str">
        <f t="shared" si="0"/>
        <v/>
      </c>
    </row>
    <row r="65" spans="1:7"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12" t="str">
        <f>IF(INDEX('CoC Ranking Data'!$A$1:$CB$106,ROW($E66),58)&lt;&gt;"",INDEX('CoC Ranking Data'!$A$1:$CB$106,ROW($E66),58),"")</f>
        <v/>
      </c>
      <c r="E65" s="289" t="str">
        <f>IF(INDEX('CoC Ranking Data'!$A$1:$CB$106,ROW($E66),61)&lt;&gt;"",INDEX('CoC Ranking Data'!$A$1:$CB$106,ROW($E66),61),"")</f>
        <v/>
      </c>
      <c r="F65" s="303" t="str">
        <f t="shared" si="1"/>
        <v/>
      </c>
      <c r="G65" s="8" t="str">
        <f t="shared" si="0"/>
        <v/>
      </c>
    </row>
    <row r="66" spans="1:7"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12" t="str">
        <f>IF(INDEX('CoC Ranking Data'!$A$1:$CB$106,ROW($E67),58)&lt;&gt;"",INDEX('CoC Ranking Data'!$A$1:$CB$106,ROW($E67),58),"")</f>
        <v/>
      </c>
      <c r="E66" s="289" t="str">
        <f>IF(INDEX('CoC Ranking Data'!$A$1:$CB$106,ROW($E67),61)&lt;&gt;"",INDEX('CoC Ranking Data'!$A$1:$CB$106,ROW($E67),61),"")</f>
        <v/>
      </c>
      <c r="F66" s="303" t="str">
        <f t="shared" si="1"/>
        <v/>
      </c>
      <c r="G66" s="8" t="str">
        <f t="shared" si="0"/>
        <v/>
      </c>
    </row>
    <row r="67" spans="1:7"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12" t="str">
        <f>IF(INDEX('CoC Ranking Data'!$A$1:$CB$106,ROW($E68),58)&lt;&gt;"",INDEX('CoC Ranking Data'!$A$1:$CB$106,ROW($E68),58),"")</f>
        <v/>
      </c>
      <c r="E67" s="289" t="str">
        <f>IF(INDEX('CoC Ranking Data'!$A$1:$CB$106,ROW($E68),61)&lt;&gt;"",INDEX('CoC Ranking Data'!$A$1:$CB$106,ROW($E68),61),"")</f>
        <v/>
      </c>
      <c r="F67" s="303" t="str">
        <f t="shared" si="1"/>
        <v/>
      </c>
      <c r="G67" s="8" t="str">
        <f t="shared" si="0"/>
        <v/>
      </c>
    </row>
    <row r="68" spans="1:7"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12" t="str">
        <f>IF(INDEX('CoC Ranking Data'!$A$1:$CB$106,ROW($E69),58)&lt;&gt;"",INDEX('CoC Ranking Data'!$A$1:$CB$106,ROW($E69),58),"")</f>
        <v/>
      </c>
      <c r="E68" s="289" t="str">
        <f>IF(INDEX('CoC Ranking Data'!$A$1:$CB$106,ROW($E69),61)&lt;&gt;"",INDEX('CoC Ranking Data'!$A$1:$CB$106,ROW($E69),61),"")</f>
        <v/>
      </c>
      <c r="F68" s="303" t="str">
        <f t="shared" si="1"/>
        <v/>
      </c>
      <c r="G68" s="8" t="str">
        <f t="shared" si="0"/>
        <v/>
      </c>
    </row>
    <row r="69" spans="1:7"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12" t="str">
        <f>IF(INDEX('CoC Ranking Data'!$A$1:$CB$106,ROW($E70),58)&lt;&gt;"",INDEX('CoC Ranking Data'!$A$1:$CB$106,ROW($E70),58),"")</f>
        <v/>
      </c>
      <c r="E69" s="289" t="str">
        <f>IF(INDEX('CoC Ranking Data'!$A$1:$CB$106,ROW($E70),61)&lt;&gt;"",INDEX('CoC Ranking Data'!$A$1:$CB$106,ROW($E70),61),"")</f>
        <v/>
      </c>
      <c r="F69" s="303" t="str">
        <f t="shared" si="1"/>
        <v/>
      </c>
      <c r="G69" s="8" t="str">
        <f t="shared" si="0"/>
        <v/>
      </c>
    </row>
    <row r="70" spans="1:7"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12" t="str">
        <f>IF(INDEX('CoC Ranking Data'!$A$1:$CB$106,ROW($E71),58)&lt;&gt;"",INDEX('CoC Ranking Data'!$A$1:$CB$106,ROW($E71),58),"")</f>
        <v/>
      </c>
      <c r="E70" s="289" t="str">
        <f>IF(INDEX('CoC Ranking Data'!$A$1:$CB$106,ROW($E71),61)&lt;&gt;"",INDEX('CoC Ranking Data'!$A$1:$CB$106,ROW($E71),61),"")</f>
        <v/>
      </c>
      <c r="F70" s="303" t="str">
        <f t="shared" si="1"/>
        <v/>
      </c>
      <c r="G70" s="8" t="str">
        <f t="shared" si="0"/>
        <v/>
      </c>
    </row>
    <row r="71" spans="1:7"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12" t="str">
        <f>IF(INDEX('CoC Ranking Data'!$A$1:$CB$106,ROW($E72),58)&lt;&gt;"",INDEX('CoC Ranking Data'!$A$1:$CB$106,ROW($E72),58),"")</f>
        <v/>
      </c>
      <c r="E71" s="289" t="str">
        <f>IF(INDEX('CoC Ranking Data'!$A$1:$CB$106,ROW($E72),61)&lt;&gt;"",INDEX('CoC Ranking Data'!$A$1:$CB$106,ROW($E72),61),"")</f>
        <v/>
      </c>
      <c r="F71" s="303" t="str">
        <f t="shared" si="1"/>
        <v/>
      </c>
      <c r="G71" s="8" t="str">
        <f t="shared" si="0"/>
        <v/>
      </c>
    </row>
    <row r="72" spans="1:7"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12" t="str">
        <f>IF(INDEX('CoC Ranking Data'!$A$1:$CB$106,ROW($E73),58)&lt;&gt;"",INDEX('CoC Ranking Data'!$A$1:$CB$106,ROW($E73),58),"")</f>
        <v/>
      </c>
      <c r="E72" s="289" t="str">
        <f>IF(INDEX('CoC Ranking Data'!$A$1:$CB$106,ROW($E73),61)&lt;&gt;"",INDEX('CoC Ranking Data'!$A$1:$CB$106,ROW($E73),61),"")</f>
        <v/>
      </c>
      <c r="F72" s="303" t="str">
        <f t="shared" si="1"/>
        <v/>
      </c>
      <c r="G72" s="8" t="str">
        <f t="shared" ref="G72:G102" si="2">IF(AND(A72&lt;&gt;"",F72&lt;&gt;""),IF(AND(F72&gt;=0.95), 5, IF(AND(F72&lt;0.95,$F72&gt;=0.9), 3, IF(AND(F72&lt;0.9,F72&gt;=0.85),1,0))),"")</f>
        <v/>
      </c>
    </row>
    <row r="73" spans="1:7"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12" t="str">
        <f>IF(INDEX('CoC Ranking Data'!$A$1:$CB$106,ROW($E74),58)&lt;&gt;"",INDEX('CoC Ranking Data'!$A$1:$CB$106,ROW($E74),58),"")</f>
        <v/>
      </c>
      <c r="E73" s="289" t="str">
        <f>IF(INDEX('CoC Ranking Data'!$A$1:$CB$106,ROW($E74),61)&lt;&gt;"",INDEX('CoC Ranking Data'!$A$1:$CB$106,ROW($E74),61),"")</f>
        <v/>
      </c>
      <c r="F73" s="303" t="str">
        <f t="shared" ref="F73:F102" si="3">IF(AND(D73&lt;&gt;"",E73&lt;&gt;""),IF(E73&lt;&gt;0,D73/E73, ""), "")</f>
        <v/>
      </c>
      <c r="G73" s="8" t="str">
        <f t="shared" si="2"/>
        <v/>
      </c>
    </row>
    <row r="74" spans="1:7"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12" t="str">
        <f>IF(INDEX('CoC Ranking Data'!$A$1:$CB$106,ROW($E75),58)&lt;&gt;"",INDEX('CoC Ranking Data'!$A$1:$CB$106,ROW($E75),58),"")</f>
        <v/>
      </c>
      <c r="E74" s="289" t="str">
        <f>IF(INDEX('CoC Ranking Data'!$A$1:$CB$106,ROW($E75),61)&lt;&gt;"",INDEX('CoC Ranking Data'!$A$1:$CB$106,ROW($E75),61),"")</f>
        <v/>
      </c>
      <c r="F74" s="303" t="str">
        <f t="shared" si="3"/>
        <v/>
      </c>
      <c r="G74" s="8" t="str">
        <f t="shared" si="2"/>
        <v/>
      </c>
    </row>
    <row r="75" spans="1:7"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12" t="str">
        <f>IF(INDEX('CoC Ranking Data'!$A$1:$CB$106,ROW($E76),58)&lt;&gt;"",INDEX('CoC Ranking Data'!$A$1:$CB$106,ROW($E76),58),"")</f>
        <v/>
      </c>
      <c r="E75" s="289" t="str">
        <f>IF(INDEX('CoC Ranking Data'!$A$1:$CB$106,ROW($E76),61)&lt;&gt;"",INDEX('CoC Ranking Data'!$A$1:$CB$106,ROW($E76),61),"")</f>
        <v/>
      </c>
      <c r="F75" s="303" t="str">
        <f t="shared" si="3"/>
        <v/>
      </c>
      <c r="G75" s="8" t="str">
        <f t="shared" si="2"/>
        <v/>
      </c>
    </row>
    <row r="76" spans="1:7"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12" t="str">
        <f>IF(INDEX('CoC Ranking Data'!$A$1:$CB$106,ROW($E77),58)&lt;&gt;"",INDEX('CoC Ranking Data'!$A$1:$CB$106,ROW($E77),58),"")</f>
        <v/>
      </c>
      <c r="E76" s="289" t="str">
        <f>IF(INDEX('CoC Ranking Data'!$A$1:$CB$106,ROW($E77),61)&lt;&gt;"",INDEX('CoC Ranking Data'!$A$1:$CB$106,ROW($E77),61),"")</f>
        <v/>
      </c>
      <c r="F76" s="303" t="str">
        <f t="shared" si="3"/>
        <v/>
      </c>
      <c r="G76" s="8" t="str">
        <f t="shared" si="2"/>
        <v/>
      </c>
    </row>
    <row r="77" spans="1:7"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12" t="str">
        <f>IF(INDEX('CoC Ranking Data'!$A$1:$CB$106,ROW($E78),58)&lt;&gt;"",INDEX('CoC Ranking Data'!$A$1:$CB$106,ROW($E78),58),"")</f>
        <v/>
      </c>
      <c r="E77" s="289" t="str">
        <f>IF(INDEX('CoC Ranking Data'!$A$1:$CB$106,ROW($E78),61)&lt;&gt;"",INDEX('CoC Ranking Data'!$A$1:$CB$106,ROW($E78),61),"")</f>
        <v/>
      </c>
      <c r="F77" s="303" t="str">
        <f t="shared" si="3"/>
        <v/>
      </c>
      <c r="G77" s="8" t="str">
        <f t="shared" si="2"/>
        <v/>
      </c>
    </row>
    <row r="78" spans="1:7"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12" t="str">
        <f>IF(INDEX('CoC Ranking Data'!$A$1:$CB$106,ROW($E79),58)&lt;&gt;"",INDEX('CoC Ranking Data'!$A$1:$CB$106,ROW($E79),58),"")</f>
        <v/>
      </c>
      <c r="E78" s="289" t="str">
        <f>IF(INDEX('CoC Ranking Data'!$A$1:$CB$106,ROW($E79),61)&lt;&gt;"",INDEX('CoC Ranking Data'!$A$1:$CB$106,ROW($E79),61),"")</f>
        <v/>
      </c>
      <c r="F78" s="303" t="str">
        <f t="shared" si="3"/>
        <v/>
      </c>
      <c r="G78" s="8" t="str">
        <f t="shared" si="2"/>
        <v/>
      </c>
    </row>
    <row r="79" spans="1:7"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12" t="str">
        <f>IF(INDEX('CoC Ranking Data'!$A$1:$CB$106,ROW($E80),58)&lt;&gt;"",INDEX('CoC Ranking Data'!$A$1:$CB$106,ROW($E80),58),"")</f>
        <v/>
      </c>
      <c r="E79" s="289" t="str">
        <f>IF(INDEX('CoC Ranking Data'!$A$1:$CB$106,ROW($E80),61)&lt;&gt;"",INDEX('CoC Ranking Data'!$A$1:$CB$106,ROW($E80),61),"")</f>
        <v/>
      </c>
      <c r="F79" s="303" t="str">
        <f t="shared" si="3"/>
        <v/>
      </c>
      <c r="G79" s="8" t="str">
        <f t="shared" si="2"/>
        <v/>
      </c>
    </row>
    <row r="80" spans="1:7"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12" t="str">
        <f>IF(INDEX('CoC Ranking Data'!$A$1:$CB$106,ROW($E81),58)&lt;&gt;"",INDEX('CoC Ranking Data'!$A$1:$CB$106,ROW($E81),58),"")</f>
        <v/>
      </c>
      <c r="E80" s="289" t="str">
        <f>IF(INDEX('CoC Ranking Data'!$A$1:$CB$106,ROW($E81),61)&lt;&gt;"",INDEX('CoC Ranking Data'!$A$1:$CB$106,ROW($E81),61),"")</f>
        <v/>
      </c>
      <c r="F80" s="303" t="str">
        <f t="shared" si="3"/>
        <v/>
      </c>
      <c r="G80" s="8" t="str">
        <f t="shared" si="2"/>
        <v/>
      </c>
    </row>
    <row r="81" spans="1:7"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12" t="str">
        <f>IF(INDEX('CoC Ranking Data'!$A$1:$CB$106,ROW($E82),58)&lt;&gt;"",INDEX('CoC Ranking Data'!$A$1:$CB$106,ROW($E82),58),"")</f>
        <v/>
      </c>
      <c r="E81" s="289" t="str">
        <f>IF(INDEX('CoC Ranking Data'!$A$1:$CB$106,ROW($E82),61)&lt;&gt;"",INDEX('CoC Ranking Data'!$A$1:$CB$106,ROW($E82),61),"")</f>
        <v/>
      </c>
      <c r="F81" s="303" t="str">
        <f t="shared" si="3"/>
        <v/>
      </c>
      <c r="G81" s="8" t="str">
        <f t="shared" si="2"/>
        <v/>
      </c>
    </row>
    <row r="82" spans="1:7"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12" t="str">
        <f>IF(INDEX('CoC Ranking Data'!$A$1:$CB$106,ROW($E83),58)&lt;&gt;"",INDEX('CoC Ranking Data'!$A$1:$CB$106,ROW($E83),58),"")</f>
        <v/>
      </c>
      <c r="E82" s="289" t="str">
        <f>IF(INDEX('CoC Ranking Data'!$A$1:$CB$106,ROW($E83),61)&lt;&gt;"",INDEX('CoC Ranking Data'!$A$1:$CB$106,ROW($E83),61),"")</f>
        <v/>
      </c>
      <c r="F82" s="303" t="str">
        <f t="shared" si="3"/>
        <v/>
      </c>
      <c r="G82" s="8" t="str">
        <f t="shared" si="2"/>
        <v/>
      </c>
    </row>
    <row r="83" spans="1:7"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12" t="str">
        <f>IF(INDEX('CoC Ranking Data'!$A$1:$CB$106,ROW($E84),58)&lt;&gt;"",INDEX('CoC Ranking Data'!$A$1:$CB$106,ROW($E84),58),"")</f>
        <v/>
      </c>
      <c r="E83" s="289" t="str">
        <f>IF(INDEX('CoC Ranking Data'!$A$1:$CB$106,ROW($E84),61)&lt;&gt;"",INDEX('CoC Ranking Data'!$A$1:$CB$106,ROW($E84),61),"")</f>
        <v/>
      </c>
      <c r="F83" s="303" t="str">
        <f t="shared" si="3"/>
        <v/>
      </c>
      <c r="G83" s="8" t="str">
        <f t="shared" si="2"/>
        <v/>
      </c>
    </row>
    <row r="84" spans="1:7"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12" t="str">
        <f>IF(INDEX('CoC Ranking Data'!$A$1:$CB$106,ROW($E85),58)&lt;&gt;"",INDEX('CoC Ranking Data'!$A$1:$CB$106,ROW($E85),58),"")</f>
        <v/>
      </c>
      <c r="E84" s="289" t="str">
        <f>IF(INDEX('CoC Ranking Data'!$A$1:$CB$106,ROW($E85),61)&lt;&gt;"",INDEX('CoC Ranking Data'!$A$1:$CB$106,ROW($E85),61),"")</f>
        <v/>
      </c>
      <c r="F84" s="303" t="str">
        <f t="shared" si="3"/>
        <v/>
      </c>
      <c r="G84" s="8" t="str">
        <f t="shared" si="2"/>
        <v/>
      </c>
    </row>
    <row r="85" spans="1:7"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12" t="str">
        <f>IF(INDEX('CoC Ranking Data'!$A$1:$CB$106,ROW($E86),58)&lt;&gt;"",INDEX('CoC Ranking Data'!$A$1:$CB$106,ROW($E86),58),"")</f>
        <v/>
      </c>
      <c r="E85" s="289" t="str">
        <f>IF(INDEX('CoC Ranking Data'!$A$1:$CB$106,ROW($E86),61)&lt;&gt;"",INDEX('CoC Ranking Data'!$A$1:$CB$106,ROW($E86),61),"")</f>
        <v/>
      </c>
      <c r="F85" s="303" t="str">
        <f t="shared" si="3"/>
        <v/>
      </c>
      <c r="G85" s="8" t="str">
        <f t="shared" si="2"/>
        <v/>
      </c>
    </row>
    <row r="86" spans="1:7"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12" t="str">
        <f>IF(INDEX('CoC Ranking Data'!$A$1:$CB$106,ROW($E87),58)&lt;&gt;"",INDEX('CoC Ranking Data'!$A$1:$CB$106,ROW($E87),58),"")</f>
        <v/>
      </c>
      <c r="E86" s="289" t="str">
        <f>IF(INDEX('CoC Ranking Data'!$A$1:$CB$106,ROW($E87),61)&lt;&gt;"",INDEX('CoC Ranking Data'!$A$1:$CB$106,ROW($E87),61),"")</f>
        <v/>
      </c>
      <c r="F86" s="303" t="str">
        <f t="shared" si="3"/>
        <v/>
      </c>
      <c r="G86" s="8" t="str">
        <f t="shared" si="2"/>
        <v/>
      </c>
    </row>
    <row r="87" spans="1:7"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12" t="str">
        <f>IF(INDEX('CoC Ranking Data'!$A$1:$CB$106,ROW($E88),58)&lt;&gt;"",INDEX('CoC Ranking Data'!$A$1:$CB$106,ROW($E88),58),"")</f>
        <v/>
      </c>
      <c r="E87" s="289" t="str">
        <f>IF(INDEX('CoC Ranking Data'!$A$1:$CB$106,ROW($E88),61)&lt;&gt;"",INDEX('CoC Ranking Data'!$A$1:$CB$106,ROW($E88),61),"")</f>
        <v/>
      </c>
      <c r="F87" s="303" t="str">
        <f t="shared" si="3"/>
        <v/>
      </c>
      <c r="G87" s="8" t="str">
        <f t="shared" si="2"/>
        <v/>
      </c>
    </row>
    <row r="88" spans="1:7" s="9" customFormat="1" ht="12.75" x14ac:dyDescent="0.2">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12" t="str">
        <f>IF(INDEX('CoC Ranking Data'!$A$1:$CB$106,ROW($E89),58)&lt;&gt;"",INDEX('CoC Ranking Data'!$A$1:$CB$106,ROW($E89),58),"")</f>
        <v/>
      </c>
      <c r="E88" s="289" t="str">
        <f>IF(INDEX('CoC Ranking Data'!$A$1:$CB$106,ROW($E89),61)&lt;&gt;"",INDEX('CoC Ranking Data'!$A$1:$CB$106,ROW($E89),61),"")</f>
        <v/>
      </c>
      <c r="F88" s="303" t="str">
        <f t="shared" si="3"/>
        <v/>
      </c>
      <c r="G88" s="8" t="str">
        <f t="shared" si="2"/>
        <v/>
      </c>
    </row>
    <row r="89" spans="1:7"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12" t="str">
        <f>IF(INDEX('CoC Ranking Data'!$A$1:$CB$106,ROW($E90),58)&lt;&gt;"",INDEX('CoC Ranking Data'!$A$1:$CB$106,ROW($E90),58),"")</f>
        <v/>
      </c>
      <c r="E89" s="289" t="str">
        <f>IF(INDEX('CoC Ranking Data'!$A$1:$CB$106,ROW($E90),61)&lt;&gt;"",INDEX('CoC Ranking Data'!$A$1:$CB$106,ROW($E90),61),"")</f>
        <v/>
      </c>
      <c r="F89" s="303" t="str">
        <f t="shared" si="3"/>
        <v/>
      </c>
      <c r="G89" s="8" t="str">
        <f t="shared" si="2"/>
        <v/>
      </c>
    </row>
    <row r="90" spans="1:7"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12" t="str">
        <f>IF(INDEX('CoC Ranking Data'!$A$1:$CB$106,ROW($E91),58)&lt;&gt;"",INDEX('CoC Ranking Data'!$A$1:$CB$106,ROW($E91),58),"")</f>
        <v/>
      </c>
      <c r="E90" s="289" t="str">
        <f>IF(INDEX('CoC Ranking Data'!$A$1:$CB$106,ROW($E91),61)&lt;&gt;"",INDEX('CoC Ranking Data'!$A$1:$CB$106,ROW($E91),61),"")</f>
        <v/>
      </c>
      <c r="F90" s="303" t="str">
        <f t="shared" si="3"/>
        <v/>
      </c>
      <c r="G90" s="8" t="str">
        <f t="shared" si="2"/>
        <v/>
      </c>
    </row>
    <row r="91" spans="1:7"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12" t="str">
        <f>IF(INDEX('CoC Ranking Data'!$A$1:$CB$106,ROW($E92),58)&lt;&gt;"",INDEX('CoC Ranking Data'!$A$1:$CB$106,ROW($E92),58),"")</f>
        <v/>
      </c>
      <c r="E91" s="289" t="str">
        <f>IF(INDEX('CoC Ranking Data'!$A$1:$CB$106,ROW($E92),61)&lt;&gt;"",INDEX('CoC Ranking Data'!$A$1:$CB$106,ROW($E92),61),"")</f>
        <v/>
      </c>
      <c r="F91" s="303" t="str">
        <f t="shared" si="3"/>
        <v/>
      </c>
      <c r="G91" s="8" t="str">
        <f t="shared" si="2"/>
        <v/>
      </c>
    </row>
    <row r="92" spans="1:7"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12" t="str">
        <f>IF(INDEX('CoC Ranking Data'!$A$1:$CB$106,ROW($E93),58)&lt;&gt;"",INDEX('CoC Ranking Data'!$A$1:$CB$106,ROW($E93),58),"")</f>
        <v/>
      </c>
      <c r="E92" s="289" t="str">
        <f>IF(INDEX('CoC Ranking Data'!$A$1:$CB$106,ROW($E93),61)&lt;&gt;"",INDEX('CoC Ranking Data'!$A$1:$CB$106,ROW($E93),61),"")</f>
        <v/>
      </c>
      <c r="F92" s="303" t="str">
        <f t="shared" si="3"/>
        <v/>
      </c>
      <c r="G92" s="8" t="str">
        <f t="shared" si="2"/>
        <v/>
      </c>
    </row>
    <row r="93" spans="1:7"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12" t="str">
        <f>IF(INDEX('CoC Ranking Data'!$A$1:$CB$106,ROW($E94),58)&lt;&gt;"",INDEX('CoC Ranking Data'!$A$1:$CB$106,ROW($E94),58),"")</f>
        <v/>
      </c>
      <c r="E93" s="289" t="str">
        <f>IF(INDEX('CoC Ranking Data'!$A$1:$CB$106,ROW($E94),61)&lt;&gt;"",INDEX('CoC Ranking Data'!$A$1:$CB$106,ROW($E94),61),"")</f>
        <v/>
      </c>
      <c r="F93" s="303" t="str">
        <f t="shared" si="3"/>
        <v/>
      </c>
      <c r="G93" s="8" t="str">
        <f t="shared" si="2"/>
        <v/>
      </c>
    </row>
    <row r="94" spans="1:7"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12" t="str">
        <f>IF(INDEX('CoC Ranking Data'!$A$1:$CB$106,ROW($E95),58)&lt;&gt;"",INDEX('CoC Ranking Data'!$A$1:$CB$106,ROW($E95),58),"")</f>
        <v/>
      </c>
      <c r="E94" s="289" t="str">
        <f>IF(INDEX('CoC Ranking Data'!$A$1:$CB$106,ROW($E95),61)&lt;&gt;"",INDEX('CoC Ranking Data'!$A$1:$CB$106,ROW($E95),61),"")</f>
        <v/>
      </c>
      <c r="F94" s="303" t="str">
        <f t="shared" si="3"/>
        <v/>
      </c>
      <c r="G94" s="8" t="str">
        <f t="shared" si="2"/>
        <v/>
      </c>
    </row>
    <row r="95" spans="1:7"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12" t="str">
        <f>IF(INDEX('CoC Ranking Data'!$A$1:$CB$106,ROW($E96),58)&lt;&gt;"",INDEX('CoC Ranking Data'!$A$1:$CB$106,ROW($E96),58),"")</f>
        <v/>
      </c>
      <c r="E95" s="289" t="str">
        <f>IF(INDEX('CoC Ranking Data'!$A$1:$CB$106,ROW($E96),61)&lt;&gt;"",INDEX('CoC Ranking Data'!$A$1:$CB$106,ROW($E96),61),"")</f>
        <v/>
      </c>
      <c r="F95" s="303" t="str">
        <f t="shared" si="3"/>
        <v/>
      </c>
      <c r="G95" s="8" t="str">
        <f t="shared" si="2"/>
        <v/>
      </c>
    </row>
    <row r="96" spans="1:7"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12" t="str">
        <f>IF(INDEX('CoC Ranking Data'!$A$1:$CB$106,ROW($E97),58)&lt;&gt;"",INDEX('CoC Ranking Data'!$A$1:$CB$106,ROW($E97),58),"")</f>
        <v/>
      </c>
      <c r="E96" s="289" t="str">
        <f>IF(INDEX('CoC Ranking Data'!$A$1:$CB$106,ROW($E97),61)&lt;&gt;"",INDEX('CoC Ranking Data'!$A$1:$CB$106,ROW($E97),61),"")</f>
        <v/>
      </c>
      <c r="F96" s="303" t="str">
        <f t="shared" si="3"/>
        <v/>
      </c>
      <c r="G96" s="8" t="str">
        <f t="shared" si="2"/>
        <v/>
      </c>
    </row>
    <row r="97" spans="1:7"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12" t="str">
        <f>IF(INDEX('CoC Ranking Data'!$A$1:$CB$106,ROW($E98),58)&lt;&gt;"",INDEX('CoC Ranking Data'!$A$1:$CB$106,ROW($E98),58),"")</f>
        <v/>
      </c>
      <c r="E97" s="289" t="str">
        <f>IF(INDEX('CoC Ranking Data'!$A$1:$CB$106,ROW($E98),61)&lt;&gt;"",INDEX('CoC Ranking Data'!$A$1:$CB$106,ROW($E98),61),"")</f>
        <v/>
      </c>
      <c r="F97" s="303" t="str">
        <f t="shared" si="3"/>
        <v/>
      </c>
      <c r="G97" s="8" t="str">
        <f t="shared" si="2"/>
        <v/>
      </c>
    </row>
    <row r="98" spans="1:7"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12" t="str">
        <f>IF(INDEX('CoC Ranking Data'!$A$1:$CB$106,ROW($E99),58)&lt;&gt;"",INDEX('CoC Ranking Data'!$A$1:$CB$106,ROW($E99),58),"")</f>
        <v/>
      </c>
      <c r="E98" s="289" t="str">
        <f>IF(INDEX('CoC Ranking Data'!$A$1:$CB$106,ROW($E99),61)&lt;&gt;"",INDEX('CoC Ranking Data'!$A$1:$CB$106,ROW($E99),61),"")</f>
        <v/>
      </c>
      <c r="F98" s="303" t="str">
        <f t="shared" si="3"/>
        <v/>
      </c>
      <c r="G98" s="8" t="str">
        <f t="shared" si="2"/>
        <v/>
      </c>
    </row>
    <row r="99" spans="1:7"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12" t="str">
        <f>IF(INDEX('CoC Ranking Data'!$A$1:$CB$106,ROW($E100),58)&lt;&gt;"",INDEX('CoC Ranking Data'!$A$1:$CB$106,ROW($E100),58),"")</f>
        <v/>
      </c>
      <c r="E99" s="289" t="str">
        <f>IF(INDEX('CoC Ranking Data'!$A$1:$CB$106,ROW($E100),61)&lt;&gt;"",INDEX('CoC Ranking Data'!$A$1:$CB$106,ROW($E100),61),"")</f>
        <v/>
      </c>
      <c r="F99" s="303" t="str">
        <f t="shared" si="3"/>
        <v/>
      </c>
      <c r="G99" s="8" t="str">
        <f t="shared" si="2"/>
        <v/>
      </c>
    </row>
    <row r="100" spans="1:7"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12" t="str">
        <f>IF(INDEX('CoC Ranking Data'!$A$1:$CB$106,ROW($E101),58)&lt;&gt;"",INDEX('CoC Ranking Data'!$A$1:$CB$106,ROW($E101),58),"")</f>
        <v/>
      </c>
      <c r="E100" s="289" t="str">
        <f>IF(INDEX('CoC Ranking Data'!$A$1:$CB$106,ROW($E101),61)&lt;&gt;"",INDEX('CoC Ranking Data'!$A$1:$CB$106,ROW($E101),61),"")</f>
        <v/>
      </c>
      <c r="F100" s="303" t="str">
        <f t="shared" si="3"/>
        <v/>
      </c>
      <c r="G100" s="8" t="str">
        <f t="shared" si="2"/>
        <v/>
      </c>
    </row>
    <row r="101" spans="1:7"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12" t="str">
        <f>IF(INDEX('CoC Ranking Data'!$A$1:$CB$106,ROW($E102),58)&lt;&gt;"",INDEX('CoC Ranking Data'!$A$1:$CB$106,ROW($E102),58),"")</f>
        <v/>
      </c>
      <c r="E101" s="289" t="str">
        <f>IF(INDEX('CoC Ranking Data'!$A$1:$CB$106,ROW($E102),61)&lt;&gt;"",INDEX('CoC Ranking Data'!$A$1:$CB$106,ROW($E102),61),"")</f>
        <v/>
      </c>
      <c r="F101" s="303" t="str">
        <f t="shared" si="3"/>
        <v/>
      </c>
      <c r="G101" s="8" t="str">
        <f t="shared" si="2"/>
        <v/>
      </c>
    </row>
    <row r="102" spans="1:7"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12" t="str">
        <f>IF(INDEX('CoC Ranking Data'!$A$1:$CB$106,ROW($E103),58)&lt;&gt;"",INDEX('CoC Ranking Data'!$A$1:$CB$106,ROW($E103),58),"")</f>
        <v/>
      </c>
      <c r="E102" s="289" t="str">
        <f>IF(INDEX('CoC Ranking Data'!$A$1:$CB$106,ROW($E103),61)&lt;&gt;"",INDEX('CoC Ranking Data'!$A$1:$CB$106,ROW($E103),61),"")</f>
        <v/>
      </c>
      <c r="F102" s="303" t="str">
        <f t="shared" si="3"/>
        <v/>
      </c>
      <c r="G102" s="8" t="str">
        <f t="shared" si="2"/>
        <v/>
      </c>
    </row>
  </sheetData>
  <sheetProtection algorithmName="SHA-512" hashValue="tHCd/w8GtQ8sIrXDvSxC00b+hNJnOeFXihVgQPJO1Got3PE6xBa+ulOhb0WJm/VxnJiWgLtSaNxx3/+wxCmzjQ==" saltValue="KDQJfXiZOQiYJF0B2t2eig==" spinCount="100000" sheet="1" objects="1" scenarios="1" selectLockedCells="1"/>
  <autoFilter ref="A7:G7" xr:uid="{00000000-0009-0000-0000-000015000000}">
    <filterColumn colId="0" showButton="0"/>
    <filterColumn colId="1" showButton="0"/>
  </autoFilter>
  <hyperlinks>
    <hyperlink ref="E1" location="'Scoring Chart'!A1" display="Return to Scoring Chart" xr:uid="{00000000-0004-0000-1500-000000000000}"/>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8" x14ac:dyDescent="0.25">
      <c r="A1" s="340"/>
      <c r="B1" s="413" t="s">
        <v>599</v>
      </c>
      <c r="C1" s="343"/>
      <c r="D1" s="376"/>
      <c r="E1" s="445" t="s">
        <v>581</v>
      </c>
    </row>
    <row r="2" spans="1:5" ht="15.75" customHeight="1" x14ac:dyDescent="0.25">
      <c r="A2" s="338"/>
      <c r="B2" s="373" t="s">
        <v>830</v>
      </c>
      <c r="D2" s="376"/>
      <c r="E2"/>
    </row>
    <row r="3" spans="1:5" ht="15.75" customHeight="1" x14ac:dyDescent="0.25">
      <c r="A3"/>
      <c r="B3"/>
      <c r="D3" s="376"/>
      <c r="E3"/>
    </row>
    <row r="4" spans="1:5" ht="15.75" customHeight="1" thickBot="1" x14ac:dyDescent="0.3">
      <c r="D4" s="376"/>
      <c r="E4"/>
    </row>
    <row r="5" spans="1:5" s="12" customFormat="1" ht="15.75" thickBot="1" x14ac:dyDescent="0.3">
      <c r="A5" s="334" t="s">
        <v>2</v>
      </c>
      <c r="B5" s="334" t="s">
        <v>3</v>
      </c>
      <c r="C5" s="249" t="s">
        <v>4</v>
      </c>
      <c r="D5" s="248" t="s">
        <v>304</v>
      </c>
      <c r="E5" s="11" t="s">
        <v>1</v>
      </c>
    </row>
    <row r="6" spans="1:5" s="9" customFormat="1" ht="13.5" customHeight="1"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89" t="str">
        <f>IF(INDEX('CoC Ranking Data'!$A$1:$CB$106,ROW($E9),62)&lt;&gt;"",INDEX('CoC Ranking Data'!$A$1:$CB$106,ROW($E9),62),"")</f>
        <v>Yes</v>
      </c>
      <c r="E6" s="15">
        <f>IF(A6&lt;&gt;"", IF(D6="Yes", 4, 0), "")</f>
        <v>4</v>
      </c>
    </row>
    <row r="7" spans="1:5" s="9" customFormat="1" ht="13.5" customHeight="1"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89" t="str">
        <f>IF(INDEX('CoC Ranking Data'!$A$1:$CB$106,ROW($E10),62)&lt;&gt;"",INDEX('CoC Ranking Data'!$A$1:$CB$106,ROW($E10),62),"")</f>
        <v>No</v>
      </c>
      <c r="E7" s="15">
        <f t="shared" ref="E7:E70" si="0">IF(A7&lt;&gt;"", IF(D7="Yes", 4, 0), "")</f>
        <v>0</v>
      </c>
    </row>
    <row r="8" spans="1:5" s="9"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89" t="str">
        <f>IF(INDEX('CoC Ranking Data'!$A$1:$CB$106,ROW($E11),62)&lt;&gt;"",INDEX('CoC Ranking Data'!$A$1:$CB$106,ROW($E11),62),"")</f>
        <v>No</v>
      </c>
      <c r="E8" s="15">
        <f t="shared" si="0"/>
        <v>0</v>
      </c>
    </row>
    <row r="9" spans="1:5" s="9"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89" t="str">
        <f>IF(INDEX('CoC Ranking Data'!$A$1:$CB$106,ROW($E12),62)&lt;&gt;"",INDEX('CoC Ranking Data'!$A$1:$CB$106,ROW($E12),62),"")</f>
        <v>Yes</v>
      </c>
      <c r="E9" s="15">
        <f t="shared" si="0"/>
        <v>4</v>
      </c>
    </row>
    <row r="10" spans="1:5" s="9"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89" t="str">
        <f>IF(INDEX('CoC Ranking Data'!$A$1:$CB$106,ROW($E13),62)&lt;&gt;"",INDEX('CoC Ranking Data'!$A$1:$CB$106,ROW($E13),62),"")</f>
        <v>No</v>
      </c>
      <c r="E10" s="15">
        <f t="shared" si="0"/>
        <v>0</v>
      </c>
    </row>
    <row r="11" spans="1:5" s="9"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89" t="str">
        <f>IF(INDEX('CoC Ranking Data'!$A$1:$CB$106,ROW($E14),62)&lt;&gt;"",INDEX('CoC Ranking Data'!$A$1:$CB$106,ROW($E14),62),"")</f>
        <v>Yes</v>
      </c>
      <c r="E11" s="15">
        <f t="shared" si="0"/>
        <v>4</v>
      </c>
    </row>
    <row r="12" spans="1:5" s="9"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89" t="str">
        <f>IF(INDEX('CoC Ranking Data'!$A$1:$CB$106,ROW($E15),62)&lt;&gt;"",INDEX('CoC Ranking Data'!$A$1:$CB$106,ROW($E15),62),"")</f>
        <v>Yes</v>
      </c>
      <c r="E12" s="15">
        <f t="shared" si="0"/>
        <v>4</v>
      </c>
    </row>
    <row r="13" spans="1:5" s="9"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89" t="str">
        <f>IF(INDEX('CoC Ranking Data'!$A$1:$CB$106,ROW($E16),62)&lt;&gt;"",INDEX('CoC Ranking Data'!$A$1:$CB$106,ROW($E16),62),"")</f>
        <v>No</v>
      </c>
      <c r="E13" s="15">
        <f t="shared" si="0"/>
        <v>0</v>
      </c>
    </row>
    <row r="14" spans="1:5" s="9"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89" t="str">
        <f>IF(INDEX('CoC Ranking Data'!$A$1:$CB$106,ROW($E17),62)&lt;&gt;"",INDEX('CoC Ranking Data'!$A$1:$CB$106,ROW($E17),62),"")</f>
        <v>Yes</v>
      </c>
      <c r="E14" s="15">
        <f t="shared" si="0"/>
        <v>4</v>
      </c>
    </row>
    <row r="15" spans="1:5" s="9"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89" t="str">
        <f>IF(INDEX('CoC Ranking Data'!$A$1:$CB$106,ROW($E18),62)&lt;&gt;"",INDEX('CoC Ranking Data'!$A$1:$CB$106,ROW($E18),62),"")</f>
        <v>Yes</v>
      </c>
      <c r="E15" s="15">
        <f t="shared" si="0"/>
        <v>4</v>
      </c>
    </row>
    <row r="16" spans="1:5" s="9"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89" t="str">
        <f>IF(INDEX('CoC Ranking Data'!$A$1:$CB$106,ROW($E19),62)&lt;&gt;"",INDEX('CoC Ranking Data'!$A$1:$CB$106,ROW($E19),62),"")</f>
        <v>Yes</v>
      </c>
      <c r="E16" s="15">
        <f t="shared" si="0"/>
        <v>4</v>
      </c>
    </row>
    <row r="17" spans="1:5" s="9"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89" t="str">
        <f>IF(INDEX('CoC Ranking Data'!$A$1:$CB$106,ROW($E20),62)&lt;&gt;"",INDEX('CoC Ranking Data'!$A$1:$CB$106,ROW($E20),62),"")</f>
        <v>No</v>
      </c>
      <c r="E17" s="15">
        <v>2</v>
      </c>
    </row>
    <row r="18" spans="1:5" s="9" customFormat="1" ht="15" customHeight="1"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89" t="str">
        <f>IF(INDEX('CoC Ranking Data'!$A$1:$CB$106,ROW($E21),62)&lt;&gt;"",INDEX('CoC Ranking Data'!$A$1:$CB$106,ROW($E21),62),"")</f>
        <v>Yes</v>
      </c>
      <c r="E18" s="15">
        <f t="shared" si="0"/>
        <v>4</v>
      </c>
    </row>
    <row r="19" spans="1:5" s="9"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89" t="str">
        <f>IF(INDEX('CoC Ranking Data'!$A$1:$CB$106,ROW($E22),62)&lt;&gt;"",INDEX('CoC Ranking Data'!$A$1:$CB$106,ROW($E22),62),"")</f>
        <v>Yes</v>
      </c>
      <c r="E19" s="15">
        <f t="shared" si="0"/>
        <v>4</v>
      </c>
    </row>
    <row r="20" spans="1:5" s="9"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89" t="str">
        <f>IF(INDEX('CoC Ranking Data'!$A$1:$CB$106,ROW($E23),62)&lt;&gt;"",INDEX('CoC Ranking Data'!$A$1:$CB$106,ROW($E23),62),"")</f>
        <v>Yes</v>
      </c>
      <c r="E20" s="15">
        <f t="shared" si="0"/>
        <v>4</v>
      </c>
    </row>
    <row r="21" spans="1:5" s="9"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89" t="str">
        <f>IF(INDEX('CoC Ranking Data'!$A$1:$CB$106,ROW($E24),62)&lt;&gt;"",INDEX('CoC Ranking Data'!$A$1:$CB$106,ROW($E24),62),"")</f>
        <v>No</v>
      </c>
      <c r="E21" s="15">
        <f t="shared" si="0"/>
        <v>0</v>
      </c>
    </row>
    <row r="22" spans="1:5" s="9"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89" t="str">
        <f>IF(INDEX('CoC Ranking Data'!$A$1:$CB$106,ROW($E25),62)&lt;&gt;"",INDEX('CoC Ranking Data'!$A$1:$CB$106,ROW($E25),62),"")</f>
        <v>No</v>
      </c>
      <c r="E22" s="15">
        <f t="shared" si="0"/>
        <v>0</v>
      </c>
    </row>
    <row r="23" spans="1:5" s="9"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89" t="str">
        <f>IF(INDEX('CoC Ranking Data'!$A$1:$CB$106,ROW($E26),62)&lt;&gt;"",INDEX('CoC Ranking Data'!$A$1:$CB$106,ROW($E26),62),"")</f>
        <v>Yes</v>
      </c>
      <c r="E23" s="15">
        <f t="shared" si="0"/>
        <v>4</v>
      </c>
    </row>
    <row r="24" spans="1:5" s="9"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89" t="str">
        <f>IF(INDEX('CoC Ranking Data'!$A$1:$CB$106,ROW($E27),62)&lt;&gt;"",INDEX('CoC Ranking Data'!$A$1:$CB$106,ROW($E27),62),"")</f>
        <v>Yes</v>
      </c>
      <c r="E24" s="15">
        <f t="shared" si="0"/>
        <v>4</v>
      </c>
    </row>
    <row r="25" spans="1:5" s="9"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89" t="str">
        <f>IF(INDEX('CoC Ranking Data'!$A$1:$CB$106,ROW($E28),62)&lt;&gt;"",INDEX('CoC Ranking Data'!$A$1:$CB$106,ROW($E28),62),"")</f>
        <v>Yes</v>
      </c>
      <c r="E25" s="15">
        <f t="shared" si="0"/>
        <v>4</v>
      </c>
    </row>
    <row r="26" spans="1:5" s="9"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89" t="str">
        <f>IF(INDEX('CoC Ranking Data'!$A$1:$CB$106,ROW($E29),62)&lt;&gt;"",INDEX('CoC Ranking Data'!$A$1:$CB$106,ROW($E29),62),"")</f>
        <v>Yes</v>
      </c>
      <c r="E26" s="15">
        <f t="shared" si="0"/>
        <v>4</v>
      </c>
    </row>
    <row r="27" spans="1:5" s="9"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89" t="str">
        <f>IF(INDEX('CoC Ranking Data'!$A$1:$CB$106,ROW($E30),62)&lt;&gt;"",INDEX('CoC Ranking Data'!$A$1:$CB$106,ROW($E30),62),"")</f>
        <v>Yes</v>
      </c>
      <c r="E27" s="15">
        <f t="shared" si="0"/>
        <v>4</v>
      </c>
    </row>
    <row r="28" spans="1:5" s="9"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89" t="str">
        <f>IF(INDEX('CoC Ranking Data'!$A$1:$CB$106,ROW($E31),62)&lt;&gt;"",INDEX('CoC Ranking Data'!$A$1:$CB$106,ROW($E31),62),"")</f>
        <v>Yes</v>
      </c>
      <c r="E28" s="15">
        <f t="shared" si="0"/>
        <v>4</v>
      </c>
    </row>
    <row r="29" spans="1:5" s="9"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89" t="str">
        <f>IF(INDEX('CoC Ranking Data'!$A$1:$CB$106,ROW($E32),62)&lt;&gt;"",INDEX('CoC Ranking Data'!$A$1:$CB$106,ROW($E32),62),"")</f>
        <v>Yes</v>
      </c>
      <c r="E29" s="15">
        <f t="shared" si="0"/>
        <v>4</v>
      </c>
    </row>
    <row r="30" spans="1:5" s="9"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89" t="str">
        <f>IF(INDEX('CoC Ranking Data'!$A$1:$CB$106,ROW($E33),62)&lt;&gt;"",INDEX('CoC Ranking Data'!$A$1:$CB$106,ROW($E33),62),"")</f>
        <v>Yes</v>
      </c>
      <c r="E30" s="15">
        <f t="shared" si="0"/>
        <v>4</v>
      </c>
    </row>
    <row r="31" spans="1:5" s="9"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89" t="str">
        <f>IF(INDEX('CoC Ranking Data'!$A$1:$CB$106,ROW($E34),62)&lt;&gt;"",INDEX('CoC Ranking Data'!$A$1:$CB$106,ROW($E34),62),"")</f>
        <v>Yes</v>
      </c>
      <c r="E31" s="15">
        <f t="shared" si="0"/>
        <v>4</v>
      </c>
    </row>
    <row r="32" spans="1:5" s="9"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89" t="str">
        <f>IF(INDEX('CoC Ranking Data'!$A$1:$CB$106,ROW($E35),62)&lt;&gt;"",INDEX('CoC Ranking Data'!$A$1:$CB$106,ROW($E35),62),"")</f>
        <v>Yes</v>
      </c>
      <c r="E32" s="15">
        <f t="shared" si="0"/>
        <v>4</v>
      </c>
    </row>
    <row r="33" spans="1:5" s="9"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89" t="str">
        <f>IF(INDEX('CoC Ranking Data'!$A$1:$CB$106,ROW($E36),62)&lt;&gt;"",INDEX('CoC Ranking Data'!$A$1:$CB$106,ROW($E36),62),"")</f>
        <v>Yes</v>
      </c>
      <c r="E33" s="15">
        <f t="shared" si="0"/>
        <v>4</v>
      </c>
    </row>
    <row r="34" spans="1:5" s="9"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89" t="str">
        <f>IF(INDEX('CoC Ranking Data'!$A$1:$CB$106,ROW($E37),62)&lt;&gt;"",INDEX('CoC Ranking Data'!$A$1:$CB$106,ROW($E37),62),"")</f>
        <v>Yes</v>
      </c>
      <c r="E34" s="15">
        <f t="shared" si="0"/>
        <v>4</v>
      </c>
    </row>
    <row r="35" spans="1:5" s="9"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89" t="str">
        <f>IF(INDEX('CoC Ranking Data'!$A$1:$CB$106,ROW($E38),62)&lt;&gt;"",INDEX('CoC Ranking Data'!$A$1:$CB$106,ROW($E38),62),"")</f>
        <v>Yes</v>
      </c>
      <c r="E35" s="15">
        <f t="shared" si="0"/>
        <v>4</v>
      </c>
    </row>
    <row r="36" spans="1:5" s="9"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89" t="str">
        <f>IF(INDEX('CoC Ranking Data'!$A$1:$CB$106,ROW($E39),62)&lt;&gt;"",INDEX('CoC Ranking Data'!$A$1:$CB$106,ROW($E39),62),"")</f>
        <v>No</v>
      </c>
      <c r="E36" s="15">
        <f t="shared" si="0"/>
        <v>0</v>
      </c>
    </row>
    <row r="37" spans="1:5" s="9"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89" t="str">
        <f>IF(INDEX('CoC Ranking Data'!$A$1:$CB$106,ROW($E40),62)&lt;&gt;"",INDEX('CoC Ranking Data'!$A$1:$CB$106,ROW($E40),62),"")</f>
        <v>Yes</v>
      </c>
      <c r="E37" s="15">
        <f t="shared" si="0"/>
        <v>4</v>
      </c>
    </row>
    <row r="38" spans="1:5" s="9"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89" t="str">
        <f>IF(INDEX('CoC Ranking Data'!$A$1:$CB$106,ROW($E41),62)&lt;&gt;"",INDEX('CoC Ranking Data'!$A$1:$CB$106,ROW($E41),62),"")</f>
        <v>Yes</v>
      </c>
      <c r="E38" s="15">
        <f t="shared" si="0"/>
        <v>4</v>
      </c>
    </row>
    <row r="39" spans="1:5" s="9"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89" t="str">
        <f>IF(INDEX('CoC Ranking Data'!$A$1:$CB$106,ROW($E42),62)&lt;&gt;"",INDEX('CoC Ranking Data'!$A$1:$CB$106,ROW($E42),62),"")</f>
        <v>Yes</v>
      </c>
      <c r="E39" s="15">
        <f t="shared" si="0"/>
        <v>4</v>
      </c>
    </row>
    <row r="40" spans="1:5" s="9"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89" t="str">
        <f>IF(INDEX('CoC Ranking Data'!$A$1:$CB$106,ROW($E43),62)&lt;&gt;"",INDEX('CoC Ranking Data'!$A$1:$CB$106,ROW($E43),62),"")</f>
        <v>Yes</v>
      </c>
      <c r="E40" s="15">
        <f t="shared" si="0"/>
        <v>4</v>
      </c>
    </row>
    <row r="41" spans="1:5" s="9"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89" t="str">
        <f>IF(INDEX('CoC Ranking Data'!$A$1:$CB$106,ROW($E44),62)&lt;&gt;"",INDEX('CoC Ranking Data'!$A$1:$CB$106,ROW($E44),62),"")</f>
        <v>No</v>
      </c>
      <c r="E41" s="15">
        <f t="shared" si="0"/>
        <v>0</v>
      </c>
    </row>
    <row r="42" spans="1:5" s="9"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89" t="str">
        <f>IF(INDEX('CoC Ranking Data'!$A$1:$CB$106,ROW($E45),62)&lt;&gt;"",INDEX('CoC Ranking Data'!$A$1:$CB$106,ROW($E45),62),"")</f>
        <v>Yes</v>
      </c>
      <c r="E42" s="15">
        <f t="shared" si="0"/>
        <v>4</v>
      </c>
    </row>
    <row r="43" spans="1:5" s="9"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89" t="str">
        <f>IF(INDEX('CoC Ranking Data'!$A$1:$CB$106,ROW($E46),62)&lt;&gt;"",INDEX('CoC Ranking Data'!$A$1:$CB$106,ROW($E46),62),"")</f>
        <v>Yes</v>
      </c>
      <c r="E43" s="15">
        <f t="shared" si="0"/>
        <v>4</v>
      </c>
    </row>
    <row r="44" spans="1:5" s="9"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89" t="str">
        <f>IF(INDEX('CoC Ranking Data'!$A$1:$CB$106,ROW($E47),62)&lt;&gt;"",INDEX('CoC Ranking Data'!$A$1:$CB$106,ROW($E47),62),"")</f>
        <v>Yes</v>
      </c>
      <c r="E44" s="15">
        <f t="shared" si="0"/>
        <v>4</v>
      </c>
    </row>
    <row r="45" spans="1:5" s="9"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89" t="str">
        <f>IF(INDEX('CoC Ranking Data'!$A$1:$CB$106,ROW($E48),62)&lt;&gt;"",INDEX('CoC Ranking Data'!$A$1:$CB$106,ROW($E48),62),"")</f>
        <v>Yes</v>
      </c>
      <c r="E45" s="15">
        <f t="shared" si="0"/>
        <v>4</v>
      </c>
    </row>
    <row r="46" spans="1:5" s="9"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89" t="str">
        <f>IF(INDEX('CoC Ranking Data'!$A$1:$CB$106,ROW($E49),62)&lt;&gt;"",INDEX('CoC Ranking Data'!$A$1:$CB$106,ROW($E49),62),"")</f>
        <v>Yes</v>
      </c>
      <c r="E46" s="15">
        <f t="shared" si="0"/>
        <v>4</v>
      </c>
    </row>
    <row r="47" spans="1:5" s="9"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89" t="str">
        <f>IF(INDEX('CoC Ranking Data'!$A$1:$CB$106,ROW($E50),62)&lt;&gt;"",INDEX('CoC Ranking Data'!$A$1:$CB$106,ROW($E50),62),"")</f>
        <v>No</v>
      </c>
      <c r="E47" s="15">
        <f t="shared" si="0"/>
        <v>0</v>
      </c>
    </row>
    <row r="48" spans="1:5" s="9"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89" t="str">
        <f>IF(INDEX('CoC Ranking Data'!$A$1:$CB$106,ROW($E51),62)&lt;&gt;"",INDEX('CoC Ranking Data'!$A$1:$CB$106,ROW($E51),62),"")</f>
        <v>No</v>
      </c>
      <c r="E48" s="15">
        <f t="shared" si="0"/>
        <v>0</v>
      </c>
    </row>
    <row r="49" spans="1:5" s="9"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89" t="str">
        <f>IF(INDEX('CoC Ranking Data'!$A$1:$CB$106,ROW($E52),62)&lt;&gt;"",INDEX('CoC Ranking Data'!$A$1:$CB$106,ROW($E52),62),"")</f>
        <v>Yes</v>
      </c>
      <c r="E49" s="15">
        <f t="shared" si="0"/>
        <v>4</v>
      </c>
    </row>
    <row r="50" spans="1:5" s="9"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89" t="str">
        <f>IF(INDEX('CoC Ranking Data'!$A$1:$CB$106,ROW($E53),62)&lt;&gt;"",INDEX('CoC Ranking Data'!$A$1:$CB$106,ROW($E53),62),"")</f>
        <v>Yes</v>
      </c>
      <c r="E50" s="15">
        <f t="shared" si="0"/>
        <v>4</v>
      </c>
    </row>
    <row r="51" spans="1:5" s="9"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89" t="str">
        <f>IF(INDEX('CoC Ranking Data'!$A$1:$CB$106,ROW($E54),62)&lt;&gt;"",INDEX('CoC Ranking Data'!$A$1:$CB$106,ROW($E54),62),"")</f>
        <v/>
      </c>
      <c r="E51" s="15" t="str">
        <f t="shared" si="0"/>
        <v/>
      </c>
    </row>
    <row r="52" spans="1:5" s="9"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89" t="str">
        <f>IF(INDEX('CoC Ranking Data'!$A$1:$CB$106,ROW($E55),62)&lt;&gt;"",INDEX('CoC Ranking Data'!$A$1:$CB$106,ROW($E55),62),"")</f>
        <v/>
      </c>
      <c r="E52" s="15" t="str">
        <f t="shared" si="0"/>
        <v/>
      </c>
    </row>
    <row r="53" spans="1:5" x14ac:dyDescent="0.25">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89" t="str">
        <f>IF(INDEX('CoC Ranking Data'!$A$1:$CB$106,ROW($E56),62)&lt;&gt;"",INDEX('CoC Ranking Data'!$A$1:$CB$106,ROW($E56),62),"")</f>
        <v/>
      </c>
      <c r="E53" s="15" t="str">
        <f t="shared" si="0"/>
        <v/>
      </c>
    </row>
    <row r="54" spans="1:5" ht="15" customHeight="1" x14ac:dyDescent="0.25">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89" t="str">
        <f>IF(INDEX('CoC Ranking Data'!$A$1:$CB$106,ROW($E57),62)&lt;&gt;"",INDEX('CoC Ranking Data'!$A$1:$CB$106,ROW($E57),62),"")</f>
        <v/>
      </c>
      <c r="E54" s="15" t="str">
        <f t="shared" si="0"/>
        <v/>
      </c>
    </row>
    <row r="55" spans="1:5" x14ac:dyDescent="0.25">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89" t="str">
        <f>IF(INDEX('CoC Ranking Data'!$A$1:$CB$106,ROW($E58),62)&lt;&gt;"",INDEX('CoC Ranking Data'!$A$1:$CB$106,ROW($E58),62),"")</f>
        <v/>
      </c>
      <c r="E55" s="15" t="str">
        <f t="shared" si="0"/>
        <v/>
      </c>
    </row>
    <row r="56" spans="1:5" x14ac:dyDescent="0.25">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89" t="str">
        <f>IF(INDEX('CoC Ranking Data'!$A$1:$CB$106,ROW($E59),62)&lt;&gt;"",INDEX('CoC Ranking Data'!$A$1:$CB$106,ROW($E59),62),"")</f>
        <v/>
      </c>
      <c r="E56" s="15" t="str">
        <f t="shared" si="0"/>
        <v/>
      </c>
    </row>
    <row r="57" spans="1:5" x14ac:dyDescent="0.25">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89" t="str">
        <f>IF(INDEX('CoC Ranking Data'!$A$1:$CB$106,ROW($E60),62)&lt;&gt;"",INDEX('CoC Ranking Data'!$A$1:$CB$106,ROW($E60),62),"")</f>
        <v/>
      </c>
      <c r="E57" s="15" t="str">
        <f t="shared" si="0"/>
        <v/>
      </c>
    </row>
    <row r="58" spans="1:5" x14ac:dyDescent="0.25">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89" t="str">
        <f>IF(INDEX('CoC Ranking Data'!$A$1:$CB$106,ROW($E61),62)&lt;&gt;"",INDEX('CoC Ranking Data'!$A$1:$CB$106,ROW($E61),62),"")</f>
        <v/>
      </c>
      <c r="E58" s="15" t="str">
        <f t="shared" si="0"/>
        <v/>
      </c>
    </row>
    <row r="59" spans="1:5" x14ac:dyDescent="0.25">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89" t="str">
        <f>IF(INDEX('CoC Ranking Data'!$A$1:$CB$106,ROW($E62),62)&lt;&gt;"",INDEX('CoC Ranking Data'!$A$1:$CB$106,ROW($E62),62),"")</f>
        <v/>
      </c>
      <c r="E59" s="15" t="str">
        <f t="shared" si="0"/>
        <v/>
      </c>
    </row>
    <row r="60" spans="1:5" x14ac:dyDescent="0.25">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89" t="str">
        <f>IF(INDEX('CoC Ranking Data'!$A$1:$CB$106,ROW($E63),62)&lt;&gt;"",INDEX('CoC Ranking Data'!$A$1:$CB$106,ROW($E63),62),"")</f>
        <v/>
      </c>
      <c r="E60" s="15" t="str">
        <f t="shared" si="0"/>
        <v/>
      </c>
    </row>
    <row r="61" spans="1:5" x14ac:dyDescent="0.25">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89" t="str">
        <f>IF(INDEX('CoC Ranking Data'!$A$1:$CB$106,ROW($E64),62)&lt;&gt;"",INDEX('CoC Ranking Data'!$A$1:$CB$106,ROW($E64),62),"")</f>
        <v/>
      </c>
      <c r="E61" s="15" t="str">
        <f t="shared" si="0"/>
        <v/>
      </c>
    </row>
    <row r="62" spans="1:5" x14ac:dyDescent="0.25">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89" t="str">
        <f>IF(INDEX('CoC Ranking Data'!$A$1:$CB$106,ROW($E65),62)&lt;&gt;"",INDEX('CoC Ranking Data'!$A$1:$CB$106,ROW($E65),62),"")</f>
        <v/>
      </c>
      <c r="E62" s="15" t="str">
        <f t="shared" si="0"/>
        <v/>
      </c>
    </row>
    <row r="63" spans="1:5" x14ac:dyDescent="0.25">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89" t="str">
        <f>IF(INDEX('CoC Ranking Data'!$A$1:$CB$106,ROW($E66),62)&lt;&gt;"",INDEX('CoC Ranking Data'!$A$1:$CB$106,ROW($E66),62),"")</f>
        <v/>
      </c>
      <c r="E63" s="15" t="str">
        <f t="shared" si="0"/>
        <v/>
      </c>
    </row>
    <row r="64" spans="1:5" x14ac:dyDescent="0.25">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89" t="str">
        <f>IF(INDEX('CoC Ranking Data'!$A$1:$CB$106,ROW($E67),62)&lt;&gt;"",INDEX('CoC Ranking Data'!$A$1:$CB$106,ROW($E67),62),"")</f>
        <v/>
      </c>
      <c r="E64" s="15" t="str">
        <f t="shared" si="0"/>
        <v/>
      </c>
    </row>
    <row r="65" spans="1:5" x14ac:dyDescent="0.25">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89" t="str">
        <f>IF(INDEX('CoC Ranking Data'!$A$1:$CB$106,ROW($E68),62)&lt;&gt;"",INDEX('CoC Ranking Data'!$A$1:$CB$106,ROW($E68),62),"")</f>
        <v/>
      </c>
      <c r="E65" s="15" t="str">
        <f t="shared" si="0"/>
        <v/>
      </c>
    </row>
    <row r="66" spans="1:5" x14ac:dyDescent="0.25">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89" t="str">
        <f>IF(INDEX('CoC Ranking Data'!$A$1:$CB$106,ROW($E69),62)&lt;&gt;"",INDEX('CoC Ranking Data'!$A$1:$CB$106,ROW($E69),62),"")</f>
        <v/>
      </c>
      <c r="E66" s="15" t="str">
        <f t="shared" si="0"/>
        <v/>
      </c>
    </row>
    <row r="67" spans="1:5" x14ac:dyDescent="0.25">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89" t="str">
        <f>IF(INDEX('CoC Ranking Data'!$A$1:$CB$106,ROW($E70),62)&lt;&gt;"",INDEX('CoC Ranking Data'!$A$1:$CB$106,ROW($E70),62),"")</f>
        <v/>
      </c>
      <c r="E67" s="15" t="str">
        <f t="shared" si="0"/>
        <v/>
      </c>
    </row>
    <row r="68" spans="1:5" x14ac:dyDescent="0.25">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89" t="str">
        <f>IF(INDEX('CoC Ranking Data'!$A$1:$CB$106,ROW($E71),62)&lt;&gt;"",INDEX('CoC Ranking Data'!$A$1:$CB$106,ROW($E71),62),"")</f>
        <v/>
      </c>
      <c r="E68" s="15" t="str">
        <f t="shared" si="0"/>
        <v/>
      </c>
    </row>
    <row r="69" spans="1:5" x14ac:dyDescent="0.25">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89" t="str">
        <f>IF(INDEX('CoC Ranking Data'!$A$1:$CB$106,ROW($E72),62)&lt;&gt;"",INDEX('CoC Ranking Data'!$A$1:$CB$106,ROW($E72),62),"")</f>
        <v/>
      </c>
      <c r="E69" s="15" t="str">
        <f t="shared" si="0"/>
        <v/>
      </c>
    </row>
    <row r="70" spans="1:5" x14ac:dyDescent="0.25">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89" t="str">
        <f>IF(INDEX('CoC Ranking Data'!$A$1:$CB$106,ROW($E73),62)&lt;&gt;"",INDEX('CoC Ranking Data'!$A$1:$CB$106,ROW($E73),62),"")</f>
        <v/>
      </c>
      <c r="E70" s="15" t="str">
        <f t="shared" si="0"/>
        <v/>
      </c>
    </row>
    <row r="71" spans="1:5" x14ac:dyDescent="0.25">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89" t="str">
        <f>IF(INDEX('CoC Ranking Data'!$A$1:$CB$106,ROW($E74),62)&lt;&gt;"",INDEX('CoC Ranking Data'!$A$1:$CB$106,ROW($E74),62),"")</f>
        <v/>
      </c>
      <c r="E71" s="15" t="str">
        <f t="shared" ref="E71:E102" si="1">IF(A71&lt;&gt;"", IF(D71="Yes", 4, 0), "")</f>
        <v/>
      </c>
    </row>
    <row r="72" spans="1:5" x14ac:dyDescent="0.25">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89" t="str">
        <f>IF(INDEX('CoC Ranking Data'!$A$1:$CB$106,ROW($E75),62)&lt;&gt;"",INDEX('CoC Ranking Data'!$A$1:$CB$106,ROW($E75),62),"")</f>
        <v/>
      </c>
      <c r="E72" s="15" t="str">
        <f t="shared" si="1"/>
        <v/>
      </c>
    </row>
    <row r="73" spans="1:5" x14ac:dyDescent="0.25">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89" t="str">
        <f>IF(INDEX('CoC Ranking Data'!$A$1:$CB$106,ROW($E76),62)&lt;&gt;"",INDEX('CoC Ranking Data'!$A$1:$CB$106,ROW($E76),62),"")</f>
        <v/>
      </c>
      <c r="E73" s="15" t="str">
        <f t="shared" si="1"/>
        <v/>
      </c>
    </row>
    <row r="74" spans="1:5" x14ac:dyDescent="0.25">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89" t="str">
        <f>IF(INDEX('CoC Ranking Data'!$A$1:$CB$106,ROW($E77),62)&lt;&gt;"",INDEX('CoC Ranking Data'!$A$1:$CB$106,ROW($E77),62),"")</f>
        <v/>
      </c>
      <c r="E74" s="15" t="str">
        <f t="shared" si="1"/>
        <v/>
      </c>
    </row>
    <row r="75" spans="1:5" x14ac:dyDescent="0.25">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89" t="str">
        <f>IF(INDEX('CoC Ranking Data'!$A$1:$CB$106,ROW($E78),62)&lt;&gt;"",INDEX('CoC Ranking Data'!$A$1:$CB$106,ROW($E78),62),"")</f>
        <v/>
      </c>
      <c r="E75" s="15" t="str">
        <f t="shared" si="1"/>
        <v/>
      </c>
    </row>
    <row r="76" spans="1:5" x14ac:dyDescent="0.25">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89" t="str">
        <f>IF(INDEX('CoC Ranking Data'!$A$1:$CB$106,ROW($E79),62)&lt;&gt;"",INDEX('CoC Ranking Data'!$A$1:$CB$106,ROW($E79),62),"")</f>
        <v/>
      </c>
      <c r="E76" s="15" t="str">
        <f t="shared" si="1"/>
        <v/>
      </c>
    </row>
    <row r="77" spans="1:5" x14ac:dyDescent="0.25">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89" t="str">
        <f>IF(INDEX('CoC Ranking Data'!$A$1:$CB$106,ROW($E80),62)&lt;&gt;"",INDEX('CoC Ranking Data'!$A$1:$CB$106,ROW($E80),62),"")</f>
        <v/>
      </c>
      <c r="E77" s="15" t="str">
        <f t="shared" si="1"/>
        <v/>
      </c>
    </row>
    <row r="78" spans="1:5" x14ac:dyDescent="0.25">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89" t="str">
        <f>IF(INDEX('CoC Ranking Data'!$A$1:$CB$106,ROW($E81),62)&lt;&gt;"",INDEX('CoC Ranking Data'!$A$1:$CB$106,ROW($E81),62),"")</f>
        <v/>
      </c>
      <c r="E78" s="15" t="str">
        <f t="shared" si="1"/>
        <v/>
      </c>
    </row>
    <row r="79" spans="1:5" x14ac:dyDescent="0.25">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89" t="str">
        <f>IF(INDEX('CoC Ranking Data'!$A$1:$CB$106,ROW($E82),62)&lt;&gt;"",INDEX('CoC Ranking Data'!$A$1:$CB$106,ROW($E82),62),"")</f>
        <v/>
      </c>
      <c r="E79" s="15" t="str">
        <f t="shared" si="1"/>
        <v/>
      </c>
    </row>
    <row r="80" spans="1:5" x14ac:dyDescent="0.25">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89" t="str">
        <f>IF(INDEX('CoC Ranking Data'!$A$1:$CB$106,ROW($E83),62)&lt;&gt;"",INDEX('CoC Ranking Data'!$A$1:$CB$106,ROW($E83),62),"")</f>
        <v/>
      </c>
      <c r="E80" s="15" t="str">
        <f t="shared" si="1"/>
        <v/>
      </c>
    </row>
    <row r="81" spans="1:5" x14ac:dyDescent="0.25">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89" t="str">
        <f>IF(INDEX('CoC Ranking Data'!$A$1:$CB$106,ROW($E84),62)&lt;&gt;"",INDEX('CoC Ranking Data'!$A$1:$CB$106,ROW($E84),62),"")</f>
        <v/>
      </c>
      <c r="E81" s="15" t="str">
        <f t="shared" si="1"/>
        <v/>
      </c>
    </row>
    <row r="82" spans="1:5" x14ac:dyDescent="0.25">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89" t="str">
        <f>IF(INDEX('CoC Ranking Data'!$A$1:$CB$106,ROW($E85),62)&lt;&gt;"",INDEX('CoC Ranking Data'!$A$1:$CB$106,ROW($E85),62),"")</f>
        <v/>
      </c>
      <c r="E82" s="15" t="str">
        <f t="shared" si="1"/>
        <v/>
      </c>
    </row>
    <row r="83" spans="1:5" x14ac:dyDescent="0.25">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89" t="str">
        <f>IF(INDEX('CoC Ranking Data'!$A$1:$CB$106,ROW($E86),62)&lt;&gt;"",INDEX('CoC Ranking Data'!$A$1:$CB$106,ROW($E86),62),"")</f>
        <v/>
      </c>
      <c r="E83" s="15" t="str">
        <f t="shared" si="1"/>
        <v/>
      </c>
    </row>
    <row r="84" spans="1:5" x14ac:dyDescent="0.25">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89" t="str">
        <f>IF(INDEX('CoC Ranking Data'!$A$1:$CB$106,ROW($E87),62)&lt;&gt;"",INDEX('CoC Ranking Data'!$A$1:$CB$106,ROW($E87),62),"")</f>
        <v/>
      </c>
      <c r="E84" s="15" t="str">
        <f t="shared" si="1"/>
        <v/>
      </c>
    </row>
    <row r="85" spans="1:5" x14ac:dyDescent="0.25">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89" t="str">
        <f>IF(INDEX('CoC Ranking Data'!$A$1:$CB$106,ROW($E88),62)&lt;&gt;"",INDEX('CoC Ranking Data'!$A$1:$CB$106,ROW($E88),62),"")</f>
        <v/>
      </c>
      <c r="E85" s="15" t="str">
        <f t="shared" si="1"/>
        <v/>
      </c>
    </row>
    <row r="86" spans="1:5" x14ac:dyDescent="0.25">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89" t="str">
        <f>IF(INDEX('CoC Ranking Data'!$A$1:$CB$106,ROW($E89),62)&lt;&gt;"",INDEX('CoC Ranking Data'!$A$1:$CB$106,ROW($E89),62),"")</f>
        <v/>
      </c>
      <c r="E86" s="15" t="str">
        <f t="shared" si="1"/>
        <v/>
      </c>
    </row>
    <row r="87" spans="1:5" x14ac:dyDescent="0.25">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89" t="str">
        <f>IF(INDEX('CoC Ranking Data'!$A$1:$CB$106,ROW($E90),62)&lt;&gt;"",INDEX('CoC Ranking Data'!$A$1:$CB$106,ROW($E90),62),"")</f>
        <v/>
      </c>
      <c r="E87" s="15" t="str">
        <f t="shared" si="1"/>
        <v/>
      </c>
    </row>
    <row r="88" spans="1:5" x14ac:dyDescent="0.25">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89" t="str">
        <f>IF(INDEX('CoC Ranking Data'!$A$1:$CB$106,ROW($E91),62)&lt;&gt;"",INDEX('CoC Ranking Data'!$A$1:$CB$106,ROW($E91),62),"")</f>
        <v/>
      </c>
      <c r="E88" s="15" t="str">
        <f t="shared" si="1"/>
        <v/>
      </c>
    </row>
    <row r="89" spans="1:5" x14ac:dyDescent="0.25">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89" t="str">
        <f>IF(INDEX('CoC Ranking Data'!$A$1:$CB$106,ROW($E92),62)&lt;&gt;"",INDEX('CoC Ranking Data'!$A$1:$CB$106,ROW($E92),62),"")</f>
        <v/>
      </c>
      <c r="E89" s="15" t="str">
        <f t="shared" si="1"/>
        <v/>
      </c>
    </row>
    <row r="90" spans="1:5" x14ac:dyDescent="0.25">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89" t="str">
        <f>IF(INDEX('CoC Ranking Data'!$A$1:$CB$106,ROW($E93),62)&lt;&gt;"",INDEX('CoC Ranking Data'!$A$1:$CB$106,ROW($E93),62),"")</f>
        <v/>
      </c>
      <c r="E90" s="15" t="str">
        <f t="shared" si="1"/>
        <v/>
      </c>
    </row>
    <row r="91" spans="1:5" x14ac:dyDescent="0.25">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89" t="str">
        <f>IF(INDEX('CoC Ranking Data'!$A$1:$CB$106,ROW($E94),62)&lt;&gt;"",INDEX('CoC Ranking Data'!$A$1:$CB$106,ROW($E94),62),"")</f>
        <v/>
      </c>
      <c r="E91" s="15" t="str">
        <f t="shared" si="1"/>
        <v/>
      </c>
    </row>
    <row r="92" spans="1:5" x14ac:dyDescent="0.25">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89" t="str">
        <f>IF(INDEX('CoC Ranking Data'!$A$1:$CB$106,ROW($E95),62)&lt;&gt;"",INDEX('CoC Ranking Data'!$A$1:$CB$106,ROW($E95),62),"")</f>
        <v/>
      </c>
      <c r="E92" s="15" t="str">
        <f t="shared" si="1"/>
        <v/>
      </c>
    </row>
    <row r="93" spans="1:5" x14ac:dyDescent="0.25">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89" t="str">
        <f>IF(INDEX('CoC Ranking Data'!$A$1:$CB$106,ROW($E96),62)&lt;&gt;"",INDEX('CoC Ranking Data'!$A$1:$CB$106,ROW($E96),62),"")</f>
        <v/>
      </c>
      <c r="E93" s="15" t="str">
        <f t="shared" si="1"/>
        <v/>
      </c>
    </row>
    <row r="94" spans="1:5" x14ac:dyDescent="0.25">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89" t="str">
        <f>IF(INDEX('CoC Ranking Data'!$A$1:$CB$106,ROW($E97),62)&lt;&gt;"",INDEX('CoC Ranking Data'!$A$1:$CB$106,ROW($E97),62),"")</f>
        <v/>
      </c>
      <c r="E94" s="15" t="str">
        <f t="shared" si="1"/>
        <v/>
      </c>
    </row>
    <row r="95" spans="1:5" x14ac:dyDescent="0.25">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89" t="str">
        <f>IF(INDEX('CoC Ranking Data'!$A$1:$CB$106,ROW($E98),62)&lt;&gt;"",INDEX('CoC Ranking Data'!$A$1:$CB$106,ROW($E98),62),"")</f>
        <v/>
      </c>
      <c r="E95" s="15" t="str">
        <f t="shared" si="1"/>
        <v/>
      </c>
    </row>
    <row r="96" spans="1:5" x14ac:dyDescent="0.25">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89" t="str">
        <f>IF(INDEX('CoC Ranking Data'!$A$1:$CB$106,ROW($E99),62)&lt;&gt;"",INDEX('CoC Ranking Data'!$A$1:$CB$106,ROW($E99),62),"")</f>
        <v/>
      </c>
      <c r="E96" s="15" t="str">
        <f t="shared" si="1"/>
        <v/>
      </c>
    </row>
    <row r="97" spans="1:5" x14ac:dyDescent="0.25">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89" t="str">
        <f>IF(INDEX('CoC Ranking Data'!$A$1:$CB$106,ROW($E100),62)&lt;&gt;"",INDEX('CoC Ranking Data'!$A$1:$CB$106,ROW($E100),62),"")</f>
        <v/>
      </c>
      <c r="E97" s="15" t="str">
        <f t="shared" si="1"/>
        <v/>
      </c>
    </row>
    <row r="98" spans="1:5" x14ac:dyDescent="0.25">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89" t="str">
        <f>IF(INDEX('CoC Ranking Data'!$A$1:$CB$106,ROW($E101),62)&lt;&gt;"",INDEX('CoC Ranking Data'!$A$1:$CB$106,ROW($E101),62),"")</f>
        <v/>
      </c>
      <c r="E98" s="15" t="str">
        <f t="shared" si="1"/>
        <v/>
      </c>
    </row>
    <row r="99" spans="1:5" x14ac:dyDescent="0.25">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89" t="str">
        <f>IF(INDEX('CoC Ranking Data'!$A$1:$CB$106,ROW($E102),62)&lt;&gt;"",INDEX('CoC Ranking Data'!$A$1:$CB$106,ROW($E102),62),"")</f>
        <v/>
      </c>
      <c r="E99" s="15" t="str">
        <f t="shared" si="1"/>
        <v/>
      </c>
    </row>
    <row r="100" spans="1:5" x14ac:dyDescent="0.25">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89" t="str">
        <f>IF(INDEX('CoC Ranking Data'!$A$1:$CB$106,ROW($E103),62)&lt;&gt;"",INDEX('CoC Ranking Data'!$A$1:$CB$106,ROW($E103),62),"")</f>
        <v/>
      </c>
      <c r="E100" s="15" t="str">
        <f t="shared" si="1"/>
        <v/>
      </c>
    </row>
    <row r="101" spans="1:5" x14ac:dyDescent="0.25">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89" t="str">
        <f>IF(INDEX('CoC Ranking Data'!$A$1:$CB$106,ROW($E104),62)&lt;&gt;"",INDEX('CoC Ranking Data'!$A$1:$CB$106,ROW($E104),62),"")</f>
        <v/>
      </c>
      <c r="E101" s="15" t="str">
        <f t="shared" si="1"/>
        <v/>
      </c>
    </row>
    <row r="102" spans="1:5" x14ac:dyDescent="0.25">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89" t="str">
        <f>IF(INDEX('CoC Ranking Data'!$A$1:$CB$106,ROW($E105),62)&lt;&gt;"",INDEX('CoC Ranking Data'!$A$1:$CB$106,ROW($E105),62),"")</f>
        <v/>
      </c>
      <c r="E102" s="15" t="str">
        <f t="shared" si="1"/>
        <v/>
      </c>
    </row>
  </sheetData>
  <sheetProtection algorithmName="SHA-512" hashValue="d713B+wGC5sq7uv18O0/lZSrK7gSsKk7eO2H1v/j5/JkyM7nWxsLgx4gzOhUS/dVQZA1gecAM2hcedAVd3zMNw==" saltValue="l4+E+JN06pOu4n1DY71/lg==" spinCount="100000" sheet="1" selectLockedCells="1"/>
  <hyperlinks>
    <hyperlink ref="E1" location="'Scoring Chart'!A1" display="Return to Scoring Chart" xr:uid="{00000000-0004-0000-1600-000000000000}"/>
  </hyperlinks>
  <pageMargins left="0.7" right="0.7" top="0.75" bottom="0.75" header="0.3" footer="0.3"/>
  <pageSetup paperSize="5"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2">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5.75" x14ac:dyDescent="0.25">
      <c r="A1" s="340"/>
      <c r="B1" s="412" t="s">
        <v>600</v>
      </c>
      <c r="E1" s="445" t="s">
        <v>581</v>
      </c>
    </row>
    <row r="2" spans="1:5" ht="15.75" customHeight="1" x14ac:dyDescent="0.25">
      <c r="A2" s="338"/>
      <c r="B2" s="373" t="s">
        <v>601</v>
      </c>
      <c r="D2" s="376"/>
      <c r="E2"/>
    </row>
    <row r="3" spans="1:5" ht="15.75" customHeight="1" x14ac:dyDescent="0.25">
      <c r="A3" s="338"/>
      <c r="B3" s="373" t="s">
        <v>602</v>
      </c>
      <c r="D3" s="376"/>
      <c r="E3"/>
    </row>
    <row r="4" spans="1:5" ht="15.75" customHeight="1" x14ac:dyDescent="0.25">
      <c r="A4" s="338"/>
      <c r="B4" s="373" t="s">
        <v>603</v>
      </c>
      <c r="D4" s="376"/>
      <c r="E4"/>
    </row>
    <row r="5" spans="1:5" ht="15.75" customHeight="1" x14ac:dyDescent="0.25">
      <c r="A5" s="338"/>
      <c r="B5" s="373" t="s">
        <v>596</v>
      </c>
      <c r="D5" s="247"/>
      <c r="E5"/>
    </row>
    <row r="6" spans="1:5" s="13" customFormat="1" x14ac:dyDescent="0.25">
      <c r="A6" s="336"/>
      <c r="B6" s="339"/>
      <c r="C6"/>
      <c r="D6"/>
    </row>
    <row r="7" spans="1:5" ht="15.75" customHeight="1" thickBot="1" x14ac:dyDescent="0.3">
      <c r="D7"/>
      <c r="E7"/>
    </row>
    <row r="8" spans="1:5" s="12" customFormat="1" ht="15.75" thickBot="1" x14ac:dyDescent="0.3">
      <c r="A8" s="334" t="s">
        <v>2</v>
      </c>
      <c r="B8" s="334" t="s">
        <v>3</v>
      </c>
      <c r="C8" s="92" t="s">
        <v>4</v>
      </c>
      <c r="D8" s="80" t="s">
        <v>321</v>
      </c>
      <c r="E8" s="11" t="s">
        <v>1</v>
      </c>
    </row>
    <row r="9" spans="1:5" s="9" customFormat="1" ht="13.5" customHeight="1"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303">
        <f>IF(INDEX('CoC Ranking Data'!$A$1:$CB$106,ROW($E9),63)&lt;&gt;"",INDEX('CoC Ranking Data'!$A$1:$CB$106,ROW($E9),63),"")</f>
        <v>1</v>
      </c>
      <c r="E9" s="15">
        <f>IF(AND(A9&lt;&gt;"", D9&lt;&gt;""), IF(D9 &gt;= 0.995, 5, IF(AND(D9 &lt; 0.995, D9 &gt;= 0.95), 4, IF(AND(D9 &lt; 0.95, D9 &gt;= 0.9), 2, IF(AND(D9 &lt; 0.9, D9 &gt;= 0.85), 1,0)))), "")</f>
        <v>5</v>
      </c>
    </row>
    <row r="10" spans="1:5" s="9" customFormat="1" ht="13.5" customHeight="1"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303">
        <f>IF(INDEX('CoC Ranking Data'!$A$1:$CB$106,ROW($E10),63)&lt;&gt;"",INDEX('CoC Ranking Data'!$A$1:$CB$106,ROW($E10),63),"")</f>
        <v>0.69838652224963393</v>
      </c>
      <c r="E10" s="15">
        <f t="shared" ref="E10:E73" si="0">IF(AND(A10&lt;&gt;"", D10&lt;&gt;""), IF(D10 &gt;= 0.995, 5, IF(AND(D10 &lt; 0.995, D10 &gt;= 0.95), 4, IF(AND(D10 &lt; 0.95, D10 &gt;= 0.9), 2, IF(AND(D10 &lt; 0.9, D10 &gt;= 0.85), 1,0)))), "")</f>
        <v>0</v>
      </c>
    </row>
    <row r="11" spans="1:5" s="9"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303">
        <f>IF(INDEX('CoC Ranking Data'!$A$1:$CB$106,ROW($E11),63)&lt;&gt;"",INDEX('CoC Ranking Data'!$A$1:$CB$106,ROW($E11),63),"")</f>
        <v>0.96743117731666795</v>
      </c>
      <c r="E11" s="15">
        <f t="shared" si="0"/>
        <v>4</v>
      </c>
    </row>
    <row r="12" spans="1:5" s="9"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303">
        <f>IF(INDEX('CoC Ranking Data'!$A$1:$CB$106,ROW($E12),63)&lt;&gt;"",INDEX('CoC Ranking Data'!$A$1:$CB$106,ROW($E12),63),"")</f>
        <v>1</v>
      </c>
      <c r="E12" s="15">
        <f t="shared" si="0"/>
        <v>5</v>
      </c>
    </row>
    <row r="13" spans="1:5" s="9"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303">
        <f>IF(INDEX('CoC Ranking Data'!$A$1:$CB$106,ROW($E13),63)&lt;&gt;"",INDEX('CoC Ranking Data'!$A$1:$CB$106,ROW($E13),63),"")</f>
        <v>0.97199894983439694</v>
      </c>
      <c r="E13" s="15">
        <f t="shared" si="0"/>
        <v>4</v>
      </c>
    </row>
    <row r="14" spans="1:5" s="9"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303">
        <f>IF(INDEX('CoC Ranking Data'!$A$1:$CB$106,ROW($E14),63)&lt;&gt;"",INDEX('CoC Ranking Data'!$A$1:$CB$106,ROW($E14),63),"")</f>
        <v>0.99999043419202405</v>
      </c>
      <c r="E14" s="15">
        <f t="shared" si="0"/>
        <v>5</v>
      </c>
    </row>
    <row r="15" spans="1:5" s="9"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303">
        <f>IF(INDEX('CoC Ranking Data'!$A$1:$CB$106,ROW($E15),63)&lt;&gt;"",INDEX('CoC Ranking Data'!$A$1:$CB$106,ROW($E15),63),"")</f>
        <v>0.90893375190581072</v>
      </c>
      <c r="E15" s="15">
        <f t="shared" si="0"/>
        <v>2</v>
      </c>
    </row>
    <row r="16" spans="1:5" s="9"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303">
        <f>IF(INDEX('CoC Ranking Data'!$A$1:$CB$106,ROW($E16),63)&lt;&gt;"",INDEX('CoC Ranking Data'!$A$1:$CB$106,ROW($E16),63),"")</f>
        <v>1</v>
      </c>
      <c r="E16" s="15">
        <f t="shared" si="0"/>
        <v>5</v>
      </c>
    </row>
    <row r="17" spans="1:5" s="9"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303">
        <f>IF(INDEX('CoC Ranking Data'!$A$1:$CB$106,ROW($E17),63)&lt;&gt;"",INDEX('CoC Ranking Data'!$A$1:$CB$106,ROW($E17),63),"")</f>
        <v>0.79819320472214228</v>
      </c>
      <c r="E17" s="15">
        <f t="shared" si="0"/>
        <v>0</v>
      </c>
    </row>
    <row r="18" spans="1:5" s="9"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303">
        <f>IF(INDEX('CoC Ranking Data'!$A$1:$CB$106,ROW($E18),63)&lt;&gt;"",INDEX('CoC Ranking Data'!$A$1:$CB$106,ROW($E18),63),"")</f>
        <v>0.91242189032420773</v>
      </c>
      <c r="E18" s="15">
        <f t="shared" si="0"/>
        <v>2</v>
      </c>
    </row>
    <row r="19" spans="1:5" s="9"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303">
        <f>IF(INDEX('CoC Ranking Data'!$A$1:$CB$106,ROW($E19),63)&lt;&gt;"",INDEX('CoC Ranking Data'!$A$1:$CB$106,ROW($E19),63),"")</f>
        <v>1.0000111072852684</v>
      </c>
      <c r="E19" s="15">
        <f t="shared" si="0"/>
        <v>5</v>
      </c>
    </row>
    <row r="20" spans="1:5" s="9"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303">
        <f>IF(INDEX('CoC Ranking Data'!$A$1:$CB$106,ROW($E20),63)&lt;&gt;"",INDEX('CoC Ranking Data'!$A$1:$CB$106,ROW($E20),63),"")</f>
        <v>0.9999959111241955</v>
      </c>
      <c r="E20" s="15">
        <f t="shared" si="0"/>
        <v>5</v>
      </c>
    </row>
    <row r="21" spans="1:5" s="9" customFormat="1" ht="15" customHeight="1"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303">
        <f>IF(INDEX('CoC Ranking Data'!$A$1:$CB$106,ROW($E21),63)&lt;&gt;"",INDEX('CoC Ranking Data'!$A$1:$CB$106,ROW($E21),63),"")</f>
        <v>0.8872533786914828</v>
      </c>
      <c r="E21" s="15">
        <f t="shared" si="0"/>
        <v>1</v>
      </c>
    </row>
    <row r="22" spans="1:5" s="9"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303">
        <f>IF(INDEX('CoC Ranking Data'!$A$1:$CB$106,ROW($E22),63)&lt;&gt;"",INDEX('CoC Ranking Data'!$A$1:$CB$106,ROW($E22),63),"")</f>
        <v>1</v>
      </c>
      <c r="E22" s="15">
        <f t="shared" si="0"/>
        <v>5</v>
      </c>
    </row>
    <row r="23" spans="1:5" s="9"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303">
        <f>IF(INDEX('CoC Ranking Data'!$A$1:$CB$106,ROW($E23),63)&lt;&gt;"",INDEX('CoC Ranking Data'!$A$1:$CB$106,ROW($E23),63),"")</f>
        <v>0.92336031326815049</v>
      </c>
      <c r="E23" s="15">
        <f t="shared" si="0"/>
        <v>2</v>
      </c>
    </row>
    <row r="24" spans="1:5" s="9"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303">
        <f>IF(INDEX('CoC Ranking Data'!$A$1:$CB$106,ROW($E24),63)&lt;&gt;"",INDEX('CoC Ranking Data'!$A$1:$CB$106,ROW($E24),63),"")</f>
        <v>1</v>
      </c>
      <c r="E24" s="15">
        <f t="shared" si="0"/>
        <v>5</v>
      </c>
    </row>
    <row r="25" spans="1:5" s="9"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303">
        <f>IF(INDEX('CoC Ranking Data'!$A$1:$CB$106,ROW($E25),63)&lt;&gt;"",INDEX('CoC Ranking Data'!$A$1:$CB$106,ROW($E25),63),"")</f>
        <v>0.74763171825805907</v>
      </c>
      <c r="E25" s="15">
        <f t="shared" si="0"/>
        <v>0</v>
      </c>
    </row>
    <row r="26" spans="1:5" s="9"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303">
        <f>IF(INDEX('CoC Ranking Data'!$A$1:$CB$106,ROW($E26),63)&lt;&gt;"",INDEX('CoC Ranking Data'!$A$1:$CB$106,ROW($E26),63),"")</f>
        <v>0.44164413355278626</v>
      </c>
      <c r="E26" s="15">
        <f t="shared" si="0"/>
        <v>0</v>
      </c>
    </row>
    <row r="27" spans="1:5" s="9"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303">
        <f>IF(INDEX('CoC Ranking Data'!$A$1:$CB$106,ROW($E27),63)&lt;&gt;"",INDEX('CoC Ranking Data'!$A$1:$CB$106,ROW($E27),63),"")</f>
        <v>0.86926546280835237</v>
      </c>
      <c r="E27" s="15">
        <f t="shared" si="0"/>
        <v>1</v>
      </c>
    </row>
    <row r="28" spans="1:5" s="9"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303">
        <f>IF(INDEX('CoC Ranking Data'!$A$1:$CB$106,ROW($E28),63)&lt;&gt;"",INDEX('CoC Ranking Data'!$A$1:$CB$106,ROW($E28),63),"")</f>
        <v>0.92931711901445924</v>
      </c>
      <c r="E28" s="15">
        <f t="shared" si="0"/>
        <v>2</v>
      </c>
    </row>
    <row r="29" spans="1:5" s="9"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303">
        <f>IF(INDEX('CoC Ranking Data'!$A$1:$CB$106,ROW($E29),63)&lt;&gt;"",INDEX('CoC Ranking Data'!$A$1:$CB$106,ROW($E29),63),"")</f>
        <v>0.91434446375286449</v>
      </c>
      <c r="E29" s="15">
        <f t="shared" si="0"/>
        <v>2</v>
      </c>
    </row>
    <row r="30" spans="1:5" s="9"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303">
        <f>IF(INDEX('CoC Ranking Data'!$A$1:$CB$106,ROW($E30),63)&lt;&gt;"",INDEX('CoC Ranking Data'!$A$1:$CB$106,ROW($E30),63),"")</f>
        <v>1</v>
      </c>
      <c r="E30" s="15">
        <f t="shared" si="0"/>
        <v>5</v>
      </c>
    </row>
    <row r="31" spans="1:5" s="9"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303">
        <f>IF(INDEX('CoC Ranking Data'!$A$1:$CB$106,ROW($E31),63)&lt;&gt;"",INDEX('CoC Ranking Data'!$A$1:$CB$106,ROW($E31),63),"")</f>
        <v>1</v>
      </c>
      <c r="E31" s="15">
        <f t="shared" si="0"/>
        <v>5</v>
      </c>
    </row>
    <row r="32" spans="1:5" s="9"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303">
        <f>IF(INDEX('CoC Ranking Data'!$A$1:$CB$106,ROW($E32),63)&lt;&gt;"",INDEX('CoC Ranking Data'!$A$1:$CB$106,ROW($E32),63),"")</f>
        <v>0.9999853012508636</v>
      </c>
      <c r="E32" s="15">
        <f t="shared" si="0"/>
        <v>5</v>
      </c>
    </row>
    <row r="33" spans="1:5" s="9"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303">
        <f>IF(INDEX('CoC Ranking Data'!$A$1:$CB$106,ROW($E33),63)&lt;&gt;"",INDEX('CoC Ranking Data'!$A$1:$CB$106,ROW($E33),63),"")</f>
        <v>1</v>
      </c>
      <c r="E33" s="15">
        <f t="shared" si="0"/>
        <v>5</v>
      </c>
    </row>
    <row r="34" spans="1:5" s="9"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303">
        <f>IF(INDEX('CoC Ranking Data'!$A$1:$CB$106,ROW($E34),63)&lt;&gt;"",INDEX('CoC Ranking Data'!$A$1:$CB$106,ROW($E34),63),"")</f>
        <v>0.90573931232840899</v>
      </c>
      <c r="E34" s="15">
        <f t="shared" si="0"/>
        <v>2</v>
      </c>
    </row>
    <row r="35" spans="1:5" s="9"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303">
        <f>IF(INDEX('CoC Ranking Data'!$A$1:$CB$106,ROW($E35),63)&lt;&gt;"",INDEX('CoC Ranking Data'!$A$1:$CB$106,ROW($E35),63),"")</f>
        <v>1</v>
      </c>
      <c r="E35" s="15">
        <f t="shared" si="0"/>
        <v>5</v>
      </c>
    </row>
    <row r="36" spans="1:5" s="9"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303">
        <f>IF(INDEX('CoC Ranking Data'!$A$1:$CB$106,ROW($E36),63)&lt;&gt;"",INDEX('CoC Ranking Data'!$A$1:$CB$106,ROW($E36),63),"")</f>
        <v>1</v>
      </c>
      <c r="E36" s="15">
        <f t="shared" si="0"/>
        <v>5</v>
      </c>
    </row>
    <row r="37" spans="1:5" s="9"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303">
        <f>IF(INDEX('CoC Ranking Data'!$A$1:$CB$106,ROW($E37),63)&lt;&gt;"",INDEX('CoC Ranking Data'!$A$1:$CB$106,ROW($E37),63),"")</f>
        <v>1</v>
      </c>
      <c r="E37" s="15">
        <f t="shared" si="0"/>
        <v>5</v>
      </c>
    </row>
    <row r="38" spans="1:5" s="9"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303">
        <f>IF(INDEX('CoC Ranking Data'!$A$1:$CB$106,ROW($E38),63)&lt;&gt;"",INDEX('CoC Ranking Data'!$A$1:$CB$106,ROW($E38),63),"")</f>
        <v>0.95980177507827769</v>
      </c>
      <c r="E38" s="15">
        <f t="shared" si="0"/>
        <v>4</v>
      </c>
    </row>
    <row r="39" spans="1:5" s="9"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303">
        <f>IF(INDEX('CoC Ranking Data'!$A$1:$CB$106,ROW($E39),63)&lt;&gt;"",INDEX('CoC Ranking Data'!$A$1:$CB$106,ROW($E39),63),"")</f>
        <v>0.55897612228731597</v>
      </c>
      <c r="E39" s="15">
        <f t="shared" si="0"/>
        <v>0</v>
      </c>
    </row>
    <row r="40" spans="1:5" s="9"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303">
        <f>IF(INDEX('CoC Ranking Data'!$A$1:$CB$106,ROW($E40),63)&lt;&gt;"",INDEX('CoC Ranking Data'!$A$1:$CB$106,ROW($E40),63),"")</f>
        <v>0.97736289863451731</v>
      </c>
      <c r="E40" s="15">
        <f t="shared" si="0"/>
        <v>4</v>
      </c>
    </row>
    <row r="41" spans="1:5" s="9"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303">
        <f>IF(INDEX('CoC Ranking Data'!$A$1:$CB$106,ROW($E41),63)&lt;&gt;"",INDEX('CoC Ranking Data'!$A$1:$CB$106,ROW($E41),63),"")</f>
        <v>0.80359325460644215</v>
      </c>
      <c r="E41" s="15">
        <f t="shared" si="0"/>
        <v>0</v>
      </c>
    </row>
    <row r="42" spans="1:5" s="9"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303">
        <f>IF(INDEX('CoC Ranking Data'!$A$1:$CB$106,ROW($E42),63)&lt;&gt;"",INDEX('CoC Ranking Data'!$A$1:$CB$106,ROW($E42),63),"")</f>
        <v>0.93655581144752686</v>
      </c>
      <c r="E42" s="15">
        <f t="shared" si="0"/>
        <v>2</v>
      </c>
    </row>
    <row r="43" spans="1:5" s="9"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303">
        <f>IF(INDEX('CoC Ranking Data'!$A$1:$CB$106,ROW($E43),63)&lt;&gt;"",INDEX('CoC Ranking Data'!$A$1:$CB$106,ROW($E43),63),"")</f>
        <v>0.99999242016539203</v>
      </c>
      <c r="E43" s="15">
        <f t="shared" si="0"/>
        <v>5</v>
      </c>
    </row>
    <row r="44" spans="1:5" s="9"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303">
        <f>IF(INDEX('CoC Ranking Data'!$A$1:$CB$106,ROW($E44),63)&lt;&gt;"",INDEX('CoC Ranking Data'!$A$1:$CB$106,ROW($E44),63),"")</f>
        <v>1</v>
      </c>
      <c r="E44" s="15">
        <f t="shared" si="0"/>
        <v>5</v>
      </c>
    </row>
    <row r="45" spans="1:5" s="9"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303">
        <f>IF(INDEX('CoC Ranking Data'!$A$1:$CB$106,ROW($E45),63)&lt;&gt;"",INDEX('CoC Ranking Data'!$A$1:$CB$106,ROW($E45),63),"")</f>
        <v>1</v>
      </c>
      <c r="E45" s="15">
        <f t="shared" si="0"/>
        <v>5</v>
      </c>
    </row>
    <row r="46" spans="1:5" s="9"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303">
        <f>IF(INDEX('CoC Ranking Data'!$A$1:$CB$106,ROW($E46),63)&lt;&gt;"",INDEX('CoC Ranking Data'!$A$1:$CB$106,ROW($E46),63),"")</f>
        <v>0.99999475434602436</v>
      </c>
      <c r="E46" s="15">
        <f t="shared" si="0"/>
        <v>5</v>
      </c>
    </row>
    <row r="47" spans="1:5" s="9"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303">
        <f>IF(INDEX('CoC Ranking Data'!$A$1:$CB$106,ROW($E47),63)&lt;&gt;"",INDEX('CoC Ranking Data'!$A$1:$CB$106,ROW($E47),63),"")</f>
        <v>1</v>
      </c>
      <c r="E47" s="15">
        <f t="shared" si="0"/>
        <v>5</v>
      </c>
    </row>
    <row r="48" spans="1:5" s="9"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303">
        <f>IF(INDEX('CoC Ranking Data'!$A$1:$CB$106,ROW($E48),63)&lt;&gt;"",INDEX('CoC Ranking Data'!$A$1:$CB$106,ROW($E48),63),"")</f>
        <v>0.98482253714089996</v>
      </c>
      <c r="E48" s="15">
        <f t="shared" si="0"/>
        <v>4</v>
      </c>
    </row>
    <row r="49" spans="1:5" s="9"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303">
        <f>IF(INDEX('CoC Ranking Data'!$A$1:$CB$106,ROW($E49),63)&lt;&gt;"",INDEX('CoC Ranking Data'!$A$1:$CB$106,ROW($E49),63),"")</f>
        <v>0.99999067307737144</v>
      </c>
      <c r="E49" s="15">
        <f t="shared" si="0"/>
        <v>5</v>
      </c>
    </row>
    <row r="50" spans="1:5" s="9"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303">
        <f>IF(INDEX('CoC Ranking Data'!$A$1:$CB$106,ROW($E50),63)&lt;&gt;"",INDEX('CoC Ranking Data'!$A$1:$CB$106,ROW($E50),63),"")</f>
        <v>0.98747973514073095</v>
      </c>
      <c r="E50" s="15">
        <f t="shared" si="0"/>
        <v>4</v>
      </c>
    </row>
    <row r="51" spans="1:5" s="9"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303">
        <f>IF(INDEX('CoC Ranking Data'!$A$1:$CB$106,ROW($E51),63)&lt;&gt;"",INDEX('CoC Ranking Data'!$A$1:$CB$106,ROW($E51),63),"")</f>
        <v>0.74777225400994274</v>
      </c>
      <c r="E51" s="15">
        <f t="shared" si="0"/>
        <v>0</v>
      </c>
    </row>
    <row r="52" spans="1:5" s="9"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303">
        <f>IF(INDEX('CoC Ranking Data'!$A$1:$CB$106,ROW($E52),63)&lt;&gt;"",INDEX('CoC Ranking Data'!$A$1:$CB$106,ROW($E52),63),"")</f>
        <v>0.77712961874534692</v>
      </c>
      <c r="E52" s="15">
        <f t="shared" si="0"/>
        <v>0</v>
      </c>
    </row>
    <row r="53" spans="1:5" s="9"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303">
        <f>IF(INDEX('CoC Ranking Data'!$A$1:$CB$106,ROW($E53),63)&lt;&gt;"",INDEX('CoC Ranking Data'!$A$1:$CB$106,ROW($E53),63),"")</f>
        <v>0.96064737673326861</v>
      </c>
      <c r="E53" s="15">
        <f t="shared" si="0"/>
        <v>4</v>
      </c>
    </row>
    <row r="54" spans="1:5" s="9"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303" t="str">
        <f>IF(INDEX('CoC Ranking Data'!$A$1:$CB$106,ROW($E54),63)&lt;&gt;"",INDEX('CoC Ranking Data'!$A$1:$CB$106,ROW($E54),63),"")</f>
        <v/>
      </c>
      <c r="E54" s="15" t="str">
        <f t="shared" si="0"/>
        <v/>
      </c>
    </row>
    <row r="55" spans="1:5" s="9"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303" t="str">
        <f>IF(INDEX('CoC Ranking Data'!$A$1:$CB$106,ROW($E55),63)&lt;&gt;"",INDEX('CoC Ranking Data'!$A$1:$CB$106,ROW($E55),63),"")</f>
        <v/>
      </c>
      <c r="E55" s="15" t="str">
        <f t="shared" si="0"/>
        <v/>
      </c>
    </row>
    <row r="56" spans="1:5" x14ac:dyDescent="0.25">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303" t="str">
        <f>IF(INDEX('CoC Ranking Data'!$A$1:$CB$106,ROW($E56),63)&lt;&gt;"",INDEX('CoC Ranking Data'!$A$1:$CB$106,ROW($E56),63),"")</f>
        <v/>
      </c>
      <c r="E56" s="15" t="str">
        <f t="shared" si="0"/>
        <v/>
      </c>
    </row>
    <row r="57" spans="1:5" ht="15" customHeight="1" x14ac:dyDescent="0.25">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303" t="str">
        <f>IF(INDEX('CoC Ranking Data'!$A$1:$CB$106,ROW($E57),63)&lt;&gt;"",INDEX('CoC Ranking Data'!$A$1:$CB$106,ROW($E57),63),"")</f>
        <v/>
      </c>
      <c r="E57" s="15" t="str">
        <f t="shared" si="0"/>
        <v/>
      </c>
    </row>
    <row r="58" spans="1:5" x14ac:dyDescent="0.25">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303" t="str">
        <f>IF(INDEX('CoC Ranking Data'!$A$1:$CB$106,ROW($E58),63)&lt;&gt;"",INDEX('CoC Ranking Data'!$A$1:$CB$106,ROW($E58),63),"")</f>
        <v/>
      </c>
      <c r="E58" s="15" t="str">
        <f t="shared" si="0"/>
        <v/>
      </c>
    </row>
    <row r="59" spans="1:5" x14ac:dyDescent="0.25">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303" t="str">
        <f>IF(INDEX('CoC Ranking Data'!$A$1:$CB$106,ROW($E59),63)&lt;&gt;"",INDEX('CoC Ranking Data'!$A$1:$CB$106,ROW($E59),63),"")</f>
        <v/>
      </c>
      <c r="E59" s="15" t="str">
        <f t="shared" si="0"/>
        <v/>
      </c>
    </row>
    <row r="60" spans="1:5" x14ac:dyDescent="0.25">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303" t="str">
        <f>IF(INDEX('CoC Ranking Data'!$A$1:$CB$106,ROW($E60),63)&lt;&gt;"",INDEX('CoC Ranking Data'!$A$1:$CB$106,ROW($E60),63),"")</f>
        <v/>
      </c>
      <c r="E60" s="15" t="str">
        <f t="shared" si="0"/>
        <v/>
      </c>
    </row>
    <row r="61" spans="1:5" x14ac:dyDescent="0.25">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303" t="str">
        <f>IF(INDEX('CoC Ranking Data'!$A$1:$CB$106,ROW($E61),63)&lt;&gt;"",INDEX('CoC Ranking Data'!$A$1:$CB$106,ROW($E61),63),"")</f>
        <v/>
      </c>
      <c r="E61" s="15" t="str">
        <f t="shared" si="0"/>
        <v/>
      </c>
    </row>
    <row r="62" spans="1:5" x14ac:dyDescent="0.25">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303" t="str">
        <f>IF(INDEX('CoC Ranking Data'!$A$1:$CB$106,ROW($E62),63)&lt;&gt;"",INDEX('CoC Ranking Data'!$A$1:$CB$106,ROW($E62),63),"")</f>
        <v/>
      </c>
      <c r="E62" s="15" t="str">
        <f t="shared" si="0"/>
        <v/>
      </c>
    </row>
    <row r="63" spans="1:5" x14ac:dyDescent="0.25">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303" t="str">
        <f>IF(INDEX('CoC Ranking Data'!$A$1:$CB$106,ROW($E63),63)&lt;&gt;"",INDEX('CoC Ranking Data'!$A$1:$CB$106,ROW($E63),63),"")</f>
        <v/>
      </c>
      <c r="E63" s="15" t="str">
        <f t="shared" si="0"/>
        <v/>
      </c>
    </row>
    <row r="64" spans="1:5" x14ac:dyDescent="0.25">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303" t="str">
        <f>IF(INDEX('CoC Ranking Data'!$A$1:$CB$106,ROW($E64),63)&lt;&gt;"",INDEX('CoC Ranking Data'!$A$1:$CB$106,ROW($E64),63),"")</f>
        <v/>
      </c>
      <c r="E64" s="15" t="str">
        <f t="shared" si="0"/>
        <v/>
      </c>
    </row>
    <row r="65" spans="1:5" x14ac:dyDescent="0.25">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303" t="str">
        <f>IF(INDEX('CoC Ranking Data'!$A$1:$CB$106,ROW($E65),63)&lt;&gt;"",INDEX('CoC Ranking Data'!$A$1:$CB$106,ROW($E65),63),"")</f>
        <v/>
      </c>
      <c r="E65" s="15" t="str">
        <f t="shared" si="0"/>
        <v/>
      </c>
    </row>
    <row r="66" spans="1:5" x14ac:dyDescent="0.25">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303" t="str">
        <f>IF(INDEX('CoC Ranking Data'!$A$1:$CB$106,ROW($E66),63)&lt;&gt;"",INDEX('CoC Ranking Data'!$A$1:$CB$106,ROW($E66),63),"")</f>
        <v/>
      </c>
      <c r="E66" s="15" t="str">
        <f t="shared" si="0"/>
        <v/>
      </c>
    </row>
    <row r="67" spans="1:5" x14ac:dyDescent="0.25">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303" t="str">
        <f>IF(INDEX('CoC Ranking Data'!$A$1:$CB$106,ROW($E67),63)&lt;&gt;"",INDEX('CoC Ranking Data'!$A$1:$CB$106,ROW($E67),63),"")</f>
        <v/>
      </c>
      <c r="E67" s="15" t="str">
        <f t="shared" si="0"/>
        <v/>
      </c>
    </row>
    <row r="68" spans="1:5" x14ac:dyDescent="0.25">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303" t="str">
        <f>IF(INDEX('CoC Ranking Data'!$A$1:$CB$106,ROW($E68),63)&lt;&gt;"",INDEX('CoC Ranking Data'!$A$1:$CB$106,ROW($E68),63),"")</f>
        <v/>
      </c>
      <c r="E68" s="15" t="str">
        <f t="shared" si="0"/>
        <v/>
      </c>
    </row>
    <row r="69" spans="1:5" x14ac:dyDescent="0.25">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303" t="str">
        <f>IF(INDEX('CoC Ranking Data'!$A$1:$CB$106,ROW($E69),63)&lt;&gt;"",INDEX('CoC Ranking Data'!$A$1:$CB$106,ROW($E69),63),"")</f>
        <v/>
      </c>
      <c r="E69" s="15" t="str">
        <f t="shared" si="0"/>
        <v/>
      </c>
    </row>
    <row r="70" spans="1:5" x14ac:dyDescent="0.25">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303" t="str">
        <f>IF(INDEX('CoC Ranking Data'!$A$1:$CB$106,ROW($E70),63)&lt;&gt;"",INDEX('CoC Ranking Data'!$A$1:$CB$106,ROW($E70),63),"")</f>
        <v/>
      </c>
      <c r="E70" s="15" t="str">
        <f t="shared" si="0"/>
        <v/>
      </c>
    </row>
    <row r="71" spans="1:5" x14ac:dyDescent="0.25">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303" t="str">
        <f>IF(INDEX('CoC Ranking Data'!$A$1:$CB$106,ROW($E71),63)&lt;&gt;"",INDEX('CoC Ranking Data'!$A$1:$CB$106,ROW($E71),63),"")</f>
        <v/>
      </c>
      <c r="E71" s="15" t="str">
        <f t="shared" si="0"/>
        <v/>
      </c>
    </row>
    <row r="72" spans="1:5" x14ac:dyDescent="0.25">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303" t="str">
        <f>IF(INDEX('CoC Ranking Data'!$A$1:$CB$106,ROW($E72),63)&lt;&gt;"",INDEX('CoC Ranking Data'!$A$1:$CB$106,ROW($E72),63),"")</f>
        <v/>
      </c>
      <c r="E72" s="15" t="str">
        <f t="shared" si="0"/>
        <v/>
      </c>
    </row>
    <row r="73" spans="1:5" x14ac:dyDescent="0.25">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303" t="str">
        <f>IF(INDEX('CoC Ranking Data'!$A$1:$CB$106,ROW($E73),63)&lt;&gt;"",INDEX('CoC Ranking Data'!$A$1:$CB$106,ROW($E73),63),"")</f>
        <v/>
      </c>
      <c r="E73" s="15" t="str">
        <f t="shared" si="0"/>
        <v/>
      </c>
    </row>
    <row r="74" spans="1:5" x14ac:dyDescent="0.25">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303" t="str">
        <f>IF(INDEX('CoC Ranking Data'!$A$1:$CB$106,ROW($E74),63)&lt;&gt;"",INDEX('CoC Ranking Data'!$A$1:$CB$106,ROW($E74),63),"")</f>
        <v/>
      </c>
      <c r="E74" s="15" t="str">
        <f t="shared" ref="E74:E102" si="1">IF(AND(A74&lt;&gt;"", D74&lt;&gt;""), IF(D74 &gt;= 0.995, 5, IF(AND(D74 &lt; 0.995, D74 &gt;= 0.95), 4, IF(AND(D74 &lt; 0.95, D74 &gt;= 0.9), 2, IF(AND(D74 &lt; 0.9, D74 &gt;= 0.85), 1,0)))), "")</f>
        <v/>
      </c>
    </row>
    <row r="75" spans="1:5" x14ac:dyDescent="0.25">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303" t="str">
        <f>IF(INDEX('CoC Ranking Data'!$A$1:$CB$106,ROW($E75),63)&lt;&gt;"",INDEX('CoC Ranking Data'!$A$1:$CB$106,ROW($E75),63),"")</f>
        <v/>
      </c>
      <c r="E75" s="15" t="str">
        <f t="shared" si="1"/>
        <v/>
      </c>
    </row>
    <row r="76" spans="1:5" x14ac:dyDescent="0.25">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303" t="str">
        <f>IF(INDEX('CoC Ranking Data'!$A$1:$CB$106,ROW($E76),63)&lt;&gt;"",INDEX('CoC Ranking Data'!$A$1:$CB$106,ROW($E76),63),"")</f>
        <v/>
      </c>
      <c r="E76" s="15" t="str">
        <f t="shared" si="1"/>
        <v/>
      </c>
    </row>
    <row r="77" spans="1:5" x14ac:dyDescent="0.25">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303" t="str">
        <f>IF(INDEX('CoC Ranking Data'!$A$1:$CB$106,ROW($E77),63)&lt;&gt;"",INDEX('CoC Ranking Data'!$A$1:$CB$106,ROW($E77),63),"")</f>
        <v/>
      </c>
      <c r="E77" s="15" t="str">
        <f t="shared" si="1"/>
        <v/>
      </c>
    </row>
    <row r="78" spans="1:5" x14ac:dyDescent="0.25">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303" t="str">
        <f>IF(INDEX('CoC Ranking Data'!$A$1:$CB$106,ROW($E78),63)&lt;&gt;"",INDEX('CoC Ranking Data'!$A$1:$CB$106,ROW($E78),63),"")</f>
        <v/>
      </c>
      <c r="E78" s="15" t="str">
        <f t="shared" si="1"/>
        <v/>
      </c>
    </row>
    <row r="79" spans="1:5" x14ac:dyDescent="0.25">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303" t="str">
        <f>IF(INDEX('CoC Ranking Data'!$A$1:$CB$106,ROW($E79),63)&lt;&gt;"",INDEX('CoC Ranking Data'!$A$1:$CB$106,ROW($E79),63),"")</f>
        <v/>
      </c>
      <c r="E79" s="15" t="str">
        <f t="shared" si="1"/>
        <v/>
      </c>
    </row>
    <row r="80" spans="1:5" x14ac:dyDescent="0.25">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303" t="str">
        <f>IF(INDEX('CoC Ranking Data'!$A$1:$CB$106,ROW($E80),63)&lt;&gt;"",INDEX('CoC Ranking Data'!$A$1:$CB$106,ROW($E80),63),"")</f>
        <v/>
      </c>
      <c r="E80" s="15" t="str">
        <f t="shared" si="1"/>
        <v/>
      </c>
    </row>
    <row r="81" spans="1:5" x14ac:dyDescent="0.25">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303" t="str">
        <f>IF(INDEX('CoC Ranking Data'!$A$1:$CB$106,ROW($E81),63)&lt;&gt;"",INDEX('CoC Ranking Data'!$A$1:$CB$106,ROW($E81),63),"")</f>
        <v/>
      </c>
      <c r="E81" s="15" t="str">
        <f t="shared" si="1"/>
        <v/>
      </c>
    </row>
    <row r="82" spans="1:5" x14ac:dyDescent="0.25">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303" t="str">
        <f>IF(INDEX('CoC Ranking Data'!$A$1:$CB$106,ROW($E82),63)&lt;&gt;"",INDEX('CoC Ranking Data'!$A$1:$CB$106,ROW($E82),63),"")</f>
        <v/>
      </c>
      <c r="E82" s="15" t="str">
        <f t="shared" si="1"/>
        <v/>
      </c>
    </row>
    <row r="83" spans="1:5" x14ac:dyDescent="0.25">
      <c r="A83" s="288" t="str">
        <f>IF(INDEX('CoC Ranking Data'!$A$1:$CB$106,ROW($E83),4)&lt;&gt;"",INDEX('CoC Ranking Data'!$A$1:$CB$106,ROW($E83),4),"")</f>
        <v/>
      </c>
      <c r="B83" s="288" t="str">
        <f>IF(INDEX('CoC Ranking Data'!$A$1:$CB$106,ROW($E83),5)&lt;&gt;"",INDEX('CoC Ranking Data'!$A$1:$CB$106,ROW($E83),5),"")</f>
        <v/>
      </c>
      <c r="C83" s="289" t="str">
        <f>IF(INDEX('CoC Ranking Data'!$A$1:$CB$106,ROW($E83),7)&lt;&gt;"",INDEX('CoC Ranking Data'!$A$1:$CB$106,ROW($E83),7),"")</f>
        <v/>
      </c>
      <c r="D83" s="303" t="str">
        <f>IF(INDEX('CoC Ranking Data'!$A$1:$CB$106,ROW($E83),63)&lt;&gt;"",INDEX('CoC Ranking Data'!$A$1:$CB$106,ROW($E83),63),"")</f>
        <v/>
      </c>
      <c r="E83" s="15" t="str">
        <f t="shared" si="1"/>
        <v/>
      </c>
    </row>
    <row r="84" spans="1:5" x14ac:dyDescent="0.25">
      <c r="A84" s="288" t="str">
        <f>IF(INDEX('CoC Ranking Data'!$A$1:$CB$106,ROW($E84),4)&lt;&gt;"",INDEX('CoC Ranking Data'!$A$1:$CB$106,ROW($E84),4),"")</f>
        <v/>
      </c>
      <c r="B84" s="288" t="str">
        <f>IF(INDEX('CoC Ranking Data'!$A$1:$CB$106,ROW($E84),5)&lt;&gt;"",INDEX('CoC Ranking Data'!$A$1:$CB$106,ROW($E84),5),"")</f>
        <v/>
      </c>
      <c r="C84" s="289" t="str">
        <f>IF(INDEX('CoC Ranking Data'!$A$1:$CB$106,ROW($E84),7)&lt;&gt;"",INDEX('CoC Ranking Data'!$A$1:$CB$106,ROW($E84),7),"")</f>
        <v/>
      </c>
      <c r="D84" s="303" t="str">
        <f>IF(INDEX('CoC Ranking Data'!$A$1:$CB$106,ROW($E84),63)&lt;&gt;"",INDEX('CoC Ranking Data'!$A$1:$CB$106,ROW($E84),63),"")</f>
        <v/>
      </c>
      <c r="E84" s="15" t="str">
        <f t="shared" si="1"/>
        <v/>
      </c>
    </row>
    <row r="85" spans="1:5" x14ac:dyDescent="0.25">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303" t="str">
        <f>IF(INDEX('CoC Ranking Data'!$A$1:$CB$106,ROW($E85),63)&lt;&gt;"",INDEX('CoC Ranking Data'!$A$1:$CB$106,ROW($E85),63),"")</f>
        <v/>
      </c>
      <c r="E85" s="15" t="str">
        <f t="shared" si="1"/>
        <v/>
      </c>
    </row>
    <row r="86" spans="1:5" x14ac:dyDescent="0.25">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303" t="str">
        <f>IF(INDEX('CoC Ranking Data'!$A$1:$CB$106,ROW($E86),63)&lt;&gt;"",INDEX('CoC Ranking Data'!$A$1:$CB$106,ROW($E86),63),"")</f>
        <v/>
      </c>
      <c r="E86" s="15" t="str">
        <f t="shared" si="1"/>
        <v/>
      </c>
    </row>
    <row r="87" spans="1:5" x14ac:dyDescent="0.25">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303" t="str">
        <f>IF(INDEX('CoC Ranking Data'!$A$1:$CB$106,ROW($E87),63)&lt;&gt;"",INDEX('CoC Ranking Data'!$A$1:$CB$106,ROW($E87),63),"")</f>
        <v/>
      </c>
      <c r="E87" s="15" t="str">
        <f t="shared" si="1"/>
        <v/>
      </c>
    </row>
    <row r="88" spans="1:5" x14ac:dyDescent="0.25">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303" t="str">
        <f>IF(INDEX('CoC Ranking Data'!$A$1:$CB$106,ROW($E88),63)&lt;&gt;"",INDEX('CoC Ranking Data'!$A$1:$CB$106,ROW($E88),63),"")</f>
        <v/>
      </c>
      <c r="E88" s="15" t="str">
        <f t="shared" si="1"/>
        <v/>
      </c>
    </row>
    <row r="89" spans="1:5" x14ac:dyDescent="0.25">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303" t="str">
        <f>IF(INDEX('CoC Ranking Data'!$A$1:$CB$106,ROW($E89),63)&lt;&gt;"",INDEX('CoC Ranking Data'!$A$1:$CB$106,ROW($E89),63),"")</f>
        <v/>
      </c>
      <c r="E89" s="15" t="str">
        <f t="shared" si="1"/>
        <v/>
      </c>
    </row>
    <row r="90" spans="1:5" x14ac:dyDescent="0.25">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303" t="str">
        <f>IF(INDEX('CoC Ranking Data'!$A$1:$CB$106,ROW($E90),63)&lt;&gt;"",INDEX('CoC Ranking Data'!$A$1:$CB$106,ROW($E90),63),"")</f>
        <v/>
      </c>
      <c r="E90" s="15" t="str">
        <f t="shared" si="1"/>
        <v/>
      </c>
    </row>
    <row r="91" spans="1:5" x14ac:dyDescent="0.25">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303" t="str">
        <f>IF(INDEX('CoC Ranking Data'!$A$1:$CB$106,ROW($E91),63)&lt;&gt;"",INDEX('CoC Ranking Data'!$A$1:$CB$106,ROW($E91),63),"")</f>
        <v/>
      </c>
      <c r="E91" s="15" t="str">
        <f t="shared" si="1"/>
        <v/>
      </c>
    </row>
    <row r="92" spans="1:5" x14ac:dyDescent="0.25">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303" t="str">
        <f>IF(INDEX('CoC Ranking Data'!$A$1:$CB$106,ROW($E92),63)&lt;&gt;"",INDEX('CoC Ranking Data'!$A$1:$CB$106,ROW($E92),63),"")</f>
        <v/>
      </c>
      <c r="E92" s="15" t="str">
        <f t="shared" si="1"/>
        <v/>
      </c>
    </row>
    <row r="93" spans="1:5" x14ac:dyDescent="0.25">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303" t="str">
        <f>IF(INDEX('CoC Ranking Data'!$A$1:$CB$106,ROW($E93),63)&lt;&gt;"",INDEX('CoC Ranking Data'!$A$1:$CB$106,ROW($E93),63),"")</f>
        <v/>
      </c>
      <c r="E93" s="15" t="str">
        <f t="shared" si="1"/>
        <v/>
      </c>
    </row>
    <row r="94" spans="1:5" x14ac:dyDescent="0.25">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303" t="str">
        <f>IF(INDEX('CoC Ranking Data'!$A$1:$CB$106,ROW($E94),63)&lt;&gt;"",INDEX('CoC Ranking Data'!$A$1:$CB$106,ROW($E94),63),"")</f>
        <v/>
      </c>
      <c r="E94" s="15" t="str">
        <f t="shared" si="1"/>
        <v/>
      </c>
    </row>
    <row r="95" spans="1:5" x14ac:dyDescent="0.25">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303" t="str">
        <f>IF(INDEX('CoC Ranking Data'!$A$1:$CB$106,ROW($E95),63)&lt;&gt;"",INDEX('CoC Ranking Data'!$A$1:$CB$106,ROW($E95),63),"")</f>
        <v/>
      </c>
      <c r="E95" s="15" t="str">
        <f t="shared" si="1"/>
        <v/>
      </c>
    </row>
    <row r="96" spans="1:5" x14ac:dyDescent="0.25">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303" t="str">
        <f>IF(INDEX('CoC Ranking Data'!$A$1:$CB$106,ROW($E96),63)&lt;&gt;"",INDEX('CoC Ranking Data'!$A$1:$CB$106,ROW($E96),63),"")</f>
        <v/>
      </c>
      <c r="E96" s="15" t="str">
        <f t="shared" si="1"/>
        <v/>
      </c>
    </row>
    <row r="97" spans="1:5" x14ac:dyDescent="0.25">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303" t="str">
        <f>IF(INDEX('CoC Ranking Data'!$A$1:$CB$106,ROW($E97),63)&lt;&gt;"",INDEX('CoC Ranking Data'!$A$1:$CB$106,ROW($E97),63),"")</f>
        <v/>
      </c>
      <c r="E97" s="15" t="str">
        <f t="shared" si="1"/>
        <v/>
      </c>
    </row>
    <row r="98" spans="1:5" x14ac:dyDescent="0.25">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303" t="str">
        <f>IF(INDEX('CoC Ranking Data'!$A$1:$CB$106,ROW($E98),63)&lt;&gt;"",INDEX('CoC Ranking Data'!$A$1:$CB$106,ROW($E98),63),"")</f>
        <v/>
      </c>
      <c r="E98" s="15" t="str">
        <f t="shared" si="1"/>
        <v/>
      </c>
    </row>
    <row r="99" spans="1:5" x14ac:dyDescent="0.25">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303" t="str">
        <f>IF(INDEX('CoC Ranking Data'!$A$1:$CB$106,ROW($E99),63)&lt;&gt;"",INDEX('CoC Ranking Data'!$A$1:$CB$106,ROW($E99),63),"")</f>
        <v/>
      </c>
      <c r="E99" s="15" t="str">
        <f t="shared" si="1"/>
        <v/>
      </c>
    </row>
    <row r="100" spans="1:5" x14ac:dyDescent="0.25">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303" t="str">
        <f>IF(INDEX('CoC Ranking Data'!$A$1:$CB$106,ROW($E100),63)&lt;&gt;"",INDEX('CoC Ranking Data'!$A$1:$CB$106,ROW($E100),63),"")</f>
        <v/>
      </c>
      <c r="E100" s="15" t="str">
        <f t="shared" si="1"/>
        <v/>
      </c>
    </row>
    <row r="101" spans="1:5" x14ac:dyDescent="0.25">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303" t="str">
        <f>IF(INDEX('CoC Ranking Data'!$A$1:$CB$106,ROW($E101),63)&lt;&gt;"",INDEX('CoC Ranking Data'!$A$1:$CB$106,ROW($E101),63),"")</f>
        <v/>
      </c>
      <c r="E101" s="15" t="str">
        <f t="shared" si="1"/>
        <v/>
      </c>
    </row>
    <row r="102" spans="1:5" x14ac:dyDescent="0.25">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303" t="str">
        <f>IF(INDEX('CoC Ranking Data'!$A$1:$CB$106,ROW($E102),63)&lt;&gt;"",INDEX('CoC Ranking Data'!$A$1:$CB$106,ROW($E102),63),"")</f>
        <v/>
      </c>
      <c r="E102" s="15" t="str">
        <f t="shared" si="1"/>
        <v/>
      </c>
    </row>
  </sheetData>
  <sheetProtection algorithmName="SHA-512" hashValue="Ky0bHZED3Ket6W5XPzWfIS5UBv41AkOczoTZfS9PQ/tSO71WdgsUCWhRW6lxb+kxfl0O87TnjnzQmq8xW7JQuQ==" saltValue="y1i765onLqvSlVgMNKFr4g==" spinCount="100000" sheet="1" objects="1" scenarios="1" selectLockedCells="1"/>
  <hyperlinks>
    <hyperlink ref="E1" location="'Scoring Chart'!A1" display="Return to Scoring Chart" xr:uid="{00000000-0004-0000-1700-000000000000}"/>
  </hyperlinks>
  <pageMargins left="0.7" right="0.7" top="0.75" bottom="0.75" header="0.3" footer="0.3"/>
  <pageSetup paperSize="5" scale="5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1.42578125" style="1" customWidth="1"/>
    <col min="5" max="5" width="14.85546875" style="1" customWidth="1"/>
  </cols>
  <sheetData>
    <row r="1" spans="1:5" ht="18" x14ac:dyDescent="0.25">
      <c r="A1" s="340"/>
      <c r="B1" s="413" t="s">
        <v>604</v>
      </c>
      <c r="C1" s="343"/>
      <c r="D1" s="376"/>
      <c r="E1" s="445" t="s">
        <v>581</v>
      </c>
    </row>
    <row r="2" spans="1:5" x14ac:dyDescent="0.25">
      <c r="A2" s="338"/>
      <c r="B2" s="419" t="s">
        <v>831</v>
      </c>
      <c r="D2" s="376"/>
      <c r="E2"/>
    </row>
    <row r="3" spans="1:5" ht="14.25" customHeight="1" x14ac:dyDescent="0.25">
      <c r="A3"/>
      <c r="B3"/>
      <c r="D3" s="376"/>
      <c r="E3"/>
    </row>
    <row r="4" spans="1:5" ht="15.75" customHeight="1" thickBot="1" x14ac:dyDescent="0.3">
      <c r="D4"/>
      <c r="E4"/>
    </row>
    <row r="5" spans="1:5" s="12" customFormat="1" x14ac:dyDescent="0.25">
      <c r="A5" s="342" t="s">
        <v>2</v>
      </c>
      <c r="B5" s="342" t="s">
        <v>3</v>
      </c>
      <c r="C5" s="260" t="s">
        <v>4</v>
      </c>
      <c r="D5" s="263" t="s">
        <v>318</v>
      </c>
      <c r="E5" s="261" t="s">
        <v>1</v>
      </c>
    </row>
    <row r="6" spans="1:5" s="9" customFormat="1" ht="13.5" customHeight="1" x14ac:dyDescent="0.2">
      <c r="A6" s="292" t="str">
        <f>IF(INDEX('CoC Ranking Data'!$A$1:$CB$106,ROW($E9),4)&lt;&gt;"",INDEX('CoC Ranking Data'!$A$1:$CB$106,ROW($E9),4),"")</f>
        <v>Blair County Community Action Program</v>
      </c>
      <c r="B6" s="292" t="str">
        <f>IF(INDEX('CoC Ranking Data'!$A$1:$CB$106,ROW($E9),5)&lt;&gt;"",INDEX('CoC Ranking Data'!$A$1:$CB$106,ROW($E9),5),"")</f>
        <v>Rapid Re-Housing Consolidation</v>
      </c>
      <c r="C6" s="293" t="str">
        <f>IF(INDEX('CoC Ranking Data'!$A$1:$CB$106,ROW($E9),7)&lt;&gt;"",INDEX('CoC Ranking Data'!$A$1:$CB$106,ROW($E9),7),"")</f>
        <v>PH-RRH</v>
      </c>
      <c r="D6" s="293" t="str">
        <f>IF(INDEX('CoC Ranking Data'!$A$1:$CB$106,ROW($E9),64)&lt;&gt;"",INDEX('CoC Ranking Data'!$A$1:$CB$106,ROW($E9),64),"")</f>
        <v>On Time</v>
      </c>
      <c r="E6" s="264">
        <f>IF(AND(A6&lt;&gt;"",D6&lt;&gt;""), IF(LEFT(TRIM(D6),1) = "O",4, 0), "")</f>
        <v>4</v>
      </c>
    </row>
    <row r="7" spans="1:5" s="9" customFormat="1" ht="13.5" customHeight="1" x14ac:dyDescent="0.2">
      <c r="A7" s="292" t="str">
        <f>IF(INDEX('CoC Ranking Data'!$A$1:$CB$106,ROW($E10),4)&lt;&gt;"",INDEX('CoC Ranking Data'!$A$1:$CB$106,ROW($E10),4),"")</f>
        <v>Catholic Charities of the Diocese of Allentown</v>
      </c>
      <c r="B7" s="292" t="str">
        <f>IF(INDEX('CoC Ranking Data'!$A$1:$CB$106,ROW($E10),5)&lt;&gt;"",INDEX('CoC Ranking Data'!$A$1:$CB$106,ROW($E10),5),"")</f>
        <v>Permanent Supportive Housing Program</v>
      </c>
      <c r="C7" s="293" t="str">
        <f>IF(INDEX('CoC Ranking Data'!$A$1:$CB$106,ROW($E10),7)&lt;&gt;"",INDEX('CoC Ranking Data'!$A$1:$CB$106,ROW($E10),7),"")</f>
        <v>PH</v>
      </c>
      <c r="D7" s="293" t="str">
        <f>IF(INDEX('CoC Ranking Data'!$A$1:$CB$106,ROW($E10),64)&lt;&gt;"",INDEX('CoC Ranking Data'!$A$1:$CB$106,ROW($E10),64),"")</f>
        <v>On Time</v>
      </c>
      <c r="E7" s="264">
        <f t="shared" ref="E7:E70" si="0">IF(AND(A7&lt;&gt;"",D7&lt;&gt;""), IF(LEFT(TRIM(D7),1) = "O",4, 0), "")</f>
        <v>4</v>
      </c>
    </row>
    <row r="8" spans="1:5" s="9" customFormat="1" ht="12.75" x14ac:dyDescent="0.2">
      <c r="A8" s="292" t="str">
        <f>IF(INDEX('CoC Ranking Data'!$A$1:$CB$106,ROW($E11),4)&lt;&gt;"",INDEX('CoC Ranking Data'!$A$1:$CB$106,ROW($E11),4),"")</f>
        <v>Catholic Social Services of the Diocese of Scranton, Inc.</v>
      </c>
      <c r="B8" s="292" t="str">
        <f>IF(INDEX('CoC Ranking Data'!$A$1:$CB$106,ROW($E11),5)&lt;&gt;"",INDEX('CoC Ranking Data'!$A$1:$CB$106,ROW($E11),5),"")</f>
        <v>PSHP Pike County</v>
      </c>
      <c r="C8" s="293" t="str">
        <f>IF(INDEX('CoC Ranking Data'!$A$1:$CB$106,ROW($E11),7)&lt;&gt;"",INDEX('CoC Ranking Data'!$A$1:$CB$106,ROW($E11),7),"")</f>
        <v>PH</v>
      </c>
      <c r="D8" s="293" t="str">
        <f>IF(INDEX('CoC Ranking Data'!$A$1:$CB$106,ROW($E11),64)&lt;&gt;"",INDEX('CoC Ranking Data'!$A$1:$CB$106,ROW($E11),64),"")</f>
        <v>On Time</v>
      </c>
      <c r="E8" s="264">
        <f t="shared" si="0"/>
        <v>4</v>
      </c>
    </row>
    <row r="9" spans="1:5" s="9" customFormat="1" ht="12.75" x14ac:dyDescent="0.2">
      <c r="A9" s="292" t="str">
        <f>IF(INDEX('CoC Ranking Data'!$A$1:$CB$106,ROW($E12),4)&lt;&gt;"",INDEX('CoC Ranking Data'!$A$1:$CB$106,ROW($E12),4),"")</f>
        <v>Catholic Social Services of the Diocese of Scranton, Inc.</v>
      </c>
      <c r="B9" s="292" t="str">
        <f>IF(INDEX('CoC Ranking Data'!$A$1:$CB$106,ROW($E12),5)&lt;&gt;"",INDEX('CoC Ranking Data'!$A$1:$CB$106,ROW($E12),5),"")</f>
        <v>Rural Permanent Supportive Housing Program</v>
      </c>
      <c r="C9" s="293" t="str">
        <f>IF(INDEX('CoC Ranking Data'!$A$1:$CB$106,ROW($E12),7)&lt;&gt;"",INDEX('CoC Ranking Data'!$A$1:$CB$106,ROW($E12),7),"")</f>
        <v>PH</v>
      </c>
      <c r="D9" s="293" t="str">
        <f>IF(INDEX('CoC Ranking Data'!$A$1:$CB$106,ROW($E12),64)&lt;&gt;"",INDEX('CoC Ranking Data'!$A$1:$CB$106,ROW($E12),64),"")</f>
        <v>On Time</v>
      </c>
      <c r="E9" s="264">
        <f t="shared" si="0"/>
        <v>4</v>
      </c>
    </row>
    <row r="10" spans="1:5" s="9" customFormat="1" ht="12.75" x14ac:dyDescent="0.2">
      <c r="A10" s="292" t="str">
        <f>IF(INDEX('CoC Ranking Data'!$A$1:$CB$106,ROW($E13),4)&lt;&gt;"",INDEX('CoC Ranking Data'!$A$1:$CB$106,ROW($E13),4),"")</f>
        <v>Catholic Social Services of the Diocese of Scranton, Inc.</v>
      </c>
      <c r="B10" s="292" t="str">
        <f>IF(INDEX('CoC Ranking Data'!$A$1:$CB$106,ROW($E13),5)&lt;&gt;"",INDEX('CoC Ranking Data'!$A$1:$CB$106,ROW($E13),5),"")</f>
        <v>Susquehanna/Wayne PSHP</v>
      </c>
      <c r="C10" s="293" t="str">
        <f>IF(INDEX('CoC Ranking Data'!$A$1:$CB$106,ROW($E13),7)&lt;&gt;"",INDEX('CoC Ranking Data'!$A$1:$CB$106,ROW($E13),7),"")</f>
        <v>PH</v>
      </c>
      <c r="D10" s="293" t="str">
        <f>IF(INDEX('CoC Ranking Data'!$A$1:$CB$106,ROW($E13),64)&lt;&gt;"",INDEX('CoC Ranking Data'!$A$1:$CB$106,ROW($E13),64),"")</f>
        <v>On Time</v>
      </c>
      <c r="E10" s="264">
        <f t="shared" si="0"/>
        <v>4</v>
      </c>
    </row>
    <row r="11" spans="1:5" s="9" customFormat="1" ht="12.75" x14ac:dyDescent="0.2">
      <c r="A11" s="292" t="str">
        <f>IF(INDEX('CoC Ranking Data'!$A$1:$CB$106,ROW($E14),4)&lt;&gt;"",INDEX('CoC Ranking Data'!$A$1:$CB$106,ROW($E14),4),"")</f>
        <v>Center for Community Action</v>
      </c>
      <c r="B11" s="292" t="str">
        <f>IF(INDEX('CoC Ranking Data'!$A$1:$CB$106,ROW($E14),5)&lt;&gt;"",INDEX('CoC Ranking Data'!$A$1:$CB$106,ROW($E14),5),"")</f>
        <v>Bedford, Fulton, Huntingdon RRH FFY2018</v>
      </c>
      <c r="C11" s="293" t="str">
        <f>IF(INDEX('CoC Ranking Data'!$A$1:$CB$106,ROW($E14),7)&lt;&gt;"",INDEX('CoC Ranking Data'!$A$1:$CB$106,ROW($E14),7),"")</f>
        <v>PH-RRH</v>
      </c>
      <c r="D11" s="293" t="str">
        <f>IF(INDEX('CoC Ranking Data'!$A$1:$CB$106,ROW($E14),64)&lt;&gt;"",INDEX('CoC Ranking Data'!$A$1:$CB$106,ROW($E14),64),"")</f>
        <v>On Time</v>
      </c>
      <c r="E11" s="264">
        <f t="shared" si="0"/>
        <v>4</v>
      </c>
    </row>
    <row r="12" spans="1:5" s="9" customFormat="1" ht="12.75" x14ac:dyDescent="0.2">
      <c r="A12" s="292" t="str">
        <f>IF(INDEX('CoC Ranking Data'!$A$1:$CB$106,ROW($E15),4)&lt;&gt;"",INDEX('CoC Ranking Data'!$A$1:$CB$106,ROW($E15),4),"")</f>
        <v>Centre County Government</v>
      </c>
      <c r="B12" s="292" t="str">
        <f>IF(INDEX('CoC Ranking Data'!$A$1:$CB$106,ROW($E15),5)&lt;&gt;"",INDEX('CoC Ranking Data'!$A$1:$CB$106,ROW($E15),5),"")</f>
        <v>Centre County Rapid Re Housing Program</v>
      </c>
      <c r="C12" s="293" t="str">
        <f>IF(INDEX('CoC Ranking Data'!$A$1:$CB$106,ROW($E15),7)&lt;&gt;"",INDEX('CoC Ranking Data'!$A$1:$CB$106,ROW($E15),7),"")</f>
        <v>PH-RRH</v>
      </c>
      <c r="D12" s="293" t="str">
        <f>IF(INDEX('CoC Ranking Data'!$A$1:$CB$106,ROW($E15),64)&lt;&gt;"",INDEX('CoC Ranking Data'!$A$1:$CB$106,ROW($E15),64),"")</f>
        <v>On Time</v>
      </c>
      <c r="E12" s="264">
        <f t="shared" si="0"/>
        <v>4</v>
      </c>
    </row>
    <row r="13" spans="1:5" s="9" customFormat="1" ht="12.75" x14ac:dyDescent="0.2">
      <c r="A13" s="292" t="str">
        <f>IF(INDEX('CoC Ranking Data'!$A$1:$CB$106,ROW($E16),4)&lt;&gt;"",INDEX('CoC Ranking Data'!$A$1:$CB$106,ROW($E16),4),"")</f>
        <v>County of Cambria</v>
      </c>
      <c r="B13" s="292" t="str">
        <f>IF(INDEX('CoC Ranking Data'!$A$1:$CB$106,ROW($E16),5)&lt;&gt;"",INDEX('CoC Ranking Data'!$A$1:$CB$106,ROW($E16),5),"")</f>
        <v>Cambria County Comprehensive Housing Program</v>
      </c>
      <c r="C13" s="293" t="str">
        <f>IF(INDEX('CoC Ranking Data'!$A$1:$CB$106,ROW($E16),7)&lt;&gt;"",INDEX('CoC Ranking Data'!$A$1:$CB$106,ROW($E16),7),"")</f>
        <v>PH</v>
      </c>
      <c r="D13" s="293" t="str">
        <f>IF(INDEX('CoC Ranking Data'!$A$1:$CB$106,ROW($E16),64)&lt;&gt;"",INDEX('CoC Ranking Data'!$A$1:$CB$106,ROW($E16),64),"")</f>
        <v>On Time</v>
      </c>
      <c r="E13" s="264">
        <f t="shared" si="0"/>
        <v>4</v>
      </c>
    </row>
    <row r="14" spans="1:5" s="9" customFormat="1" ht="12.75" x14ac:dyDescent="0.2">
      <c r="A14" s="292" t="str">
        <f>IF(INDEX('CoC Ranking Data'!$A$1:$CB$106,ROW($E17),4)&lt;&gt;"",INDEX('CoC Ranking Data'!$A$1:$CB$106,ROW($E17),4),"")</f>
        <v>County of Franklin</v>
      </c>
      <c r="B14" s="292" t="str">
        <f>IF(INDEX('CoC Ranking Data'!$A$1:$CB$106,ROW($E17),5)&lt;&gt;"",INDEX('CoC Ranking Data'!$A$1:$CB$106,ROW($E17),5),"")</f>
        <v>Franklin/ Fulton S+C Project 2019</v>
      </c>
      <c r="C14" s="293" t="str">
        <f>IF(INDEX('CoC Ranking Data'!$A$1:$CB$106,ROW($E17),7)&lt;&gt;"",INDEX('CoC Ranking Data'!$A$1:$CB$106,ROW($E17),7),"")</f>
        <v>PH</v>
      </c>
      <c r="D14" s="293" t="str">
        <f>IF(INDEX('CoC Ranking Data'!$A$1:$CB$106,ROW($E17),64)&lt;&gt;"",INDEX('CoC Ranking Data'!$A$1:$CB$106,ROW($E17),64),"")</f>
        <v>On Time</v>
      </c>
      <c r="E14" s="264">
        <f t="shared" si="0"/>
        <v>4</v>
      </c>
    </row>
    <row r="15" spans="1:5" s="9" customFormat="1" ht="12.75" x14ac:dyDescent="0.2">
      <c r="A15" s="292" t="str">
        <f>IF(INDEX('CoC Ranking Data'!$A$1:$CB$106,ROW($E18),4)&lt;&gt;"",INDEX('CoC Ranking Data'!$A$1:$CB$106,ROW($E18),4),"")</f>
        <v>County of Franklin</v>
      </c>
      <c r="B15" s="292" t="str">
        <f>IF(INDEX('CoC Ranking Data'!$A$1:$CB$106,ROW($E18),5)&lt;&gt;"",INDEX('CoC Ranking Data'!$A$1:$CB$106,ROW($E18),5),"")</f>
        <v>Franklin/Fulton Homeless Assistance Project 2019</v>
      </c>
      <c r="C15" s="293" t="str">
        <f>IF(INDEX('CoC Ranking Data'!$A$1:$CB$106,ROW($E18),7)&lt;&gt;"",INDEX('CoC Ranking Data'!$A$1:$CB$106,ROW($E18),7),"")</f>
        <v>PH</v>
      </c>
      <c r="D15" s="293" t="str">
        <f>IF(INDEX('CoC Ranking Data'!$A$1:$CB$106,ROW($E18),64)&lt;&gt;"",INDEX('CoC Ranking Data'!$A$1:$CB$106,ROW($E18),64),"")</f>
        <v>On Time</v>
      </c>
      <c r="E15" s="264">
        <f t="shared" si="0"/>
        <v>4</v>
      </c>
    </row>
    <row r="16" spans="1:5" s="9" customFormat="1" ht="12.75" x14ac:dyDescent="0.2">
      <c r="A16" s="292" t="str">
        <f>IF(INDEX('CoC Ranking Data'!$A$1:$CB$106,ROW($E19),4)&lt;&gt;"",INDEX('CoC Ranking Data'!$A$1:$CB$106,ROW($E19),4),"")</f>
        <v>County of Lycoming DBA Lycoming-Clinton Joinder Board</v>
      </c>
      <c r="B16" s="292" t="str">
        <f>IF(INDEX('CoC Ranking Data'!$A$1:$CB$106,ROW($E19),5)&lt;&gt;"",INDEX('CoC Ranking Data'!$A$1:$CB$106,ROW($E19),5),"")</f>
        <v>Lycoming/Clinton Renewal #7</v>
      </c>
      <c r="C16" s="293" t="str">
        <f>IF(INDEX('CoC Ranking Data'!$A$1:$CB$106,ROW($E19),7)&lt;&gt;"",INDEX('CoC Ranking Data'!$A$1:$CB$106,ROW($E19),7),"")</f>
        <v>PH</v>
      </c>
      <c r="D16" s="293" t="str">
        <f>IF(INDEX('CoC Ranking Data'!$A$1:$CB$106,ROW($E19),64)&lt;&gt;"",INDEX('CoC Ranking Data'!$A$1:$CB$106,ROW($E19),64),"")</f>
        <v>On Time</v>
      </c>
      <c r="E16" s="264">
        <f t="shared" si="0"/>
        <v>4</v>
      </c>
    </row>
    <row r="17" spans="1:5" s="9" customFormat="1" ht="12.75" x14ac:dyDescent="0.2">
      <c r="A17" s="292" t="str">
        <f>IF(INDEX('CoC Ranking Data'!$A$1:$CB$106,ROW($E20),4)&lt;&gt;"",INDEX('CoC Ranking Data'!$A$1:$CB$106,ROW($E20),4),"")</f>
        <v>Fitzmaurice Community Services, Inc</v>
      </c>
      <c r="B17" s="292" t="str">
        <f>IF(INDEX('CoC Ranking Data'!$A$1:$CB$106,ROW($E20),5)&lt;&gt;"",INDEX('CoC Ranking Data'!$A$1:$CB$106,ROW($E20),5),"")</f>
        <v>Pathfinders</v>
      </c>
      <c r="C17" s="293" t="str">
        <f>IF(INDEX('CoC Ranking Data'!$A$1:$CB$106,ROW($E20),7)&lt;&gt;"",INDEX('CoC Ranking Data'!$A$1:$CB$106,ROW($E20),7),"")</f>
        <v>PH</v>
      </c>
      <c r="D17" s="293" t="str">
        <f>IF(INDEX('CoC Ranking Data'!$A$1:$CB$106,ROW($E20),64)&lt;&gt;"",INDEX('CoC Ranking Data'!$A$1:$CB$106,ROW($E20),64),"")</f>
        <v>On Time</v>
      </c>
      <c r="E17" s="264">
        <f t="shared" si="0"/>
        <v>4</v>
      </c>
    </row>
    <row r="18" spans="1:5" s="9" customFormat="1" ht="15" customHeight="1" x14ac:dyDescent="0.2">
      <c r="A18" s="292" t="str">
        <f>IF(INDEX('CoC Ranking Data'!$A$1:$CB$106,ROW($E21),4)&lt;&gt;"",INDEX('CoC Ranking Data'!$A$1:$CB$106,ROW($E21),4),"")</f>
        <v>Housing Authority of Monroe County</v>
      </c>
      <c r="B18" s="292" t="str">
        <f>IF(INDEX('CoC Ranking Data'!$A$1:$CB$106,ROW($E21),5)&lt;&gt;"",INDEX('CoC Ranking Data'!$A$1:$CB$106,ROW($E21),5),"")</f>
        <v>Shelter Plus Care MC</v>
      </c>
      <c r="C18" s="293" t="str">
        <f>IF(INDEX('CoC Ranking Data'!$A$1:$CB$106,ROW($E21),7)&lt;&gt;"",INDEX('CoC Ranking Data'!$A$1:$CB$106,ROW($E21),7),"")</f>
        <v>PH</v>
      </c>
      <c r="D18" s="293" t="str">
        <f>IF(INDEX('CoC Ranking Data'!$A$1:$CB$106,ROW($E21),64)&lt;&gt;"",INDEX('CoC Ranking Data'!$A$1:$CB$106,ROW($E21),64),"")</f>
        <v>On Time</v>
      </c>
      <c r="E18" s="264">
        <f t="shared" si="0"/>
        <v>4</v>
      </c>
    </row>
    <row r="19" spans="1:5" s="9" customFormat="1" ht="12.75" x14ac:dyDescent="0.2">
      <c r="A19" s="292" t="str">
        <f>IF(INDEX('CoC Ranking Data'!$A$1:$CB$106,ROW($E22),4)&lt;&gt;"",INDEX('CoC Ranking Data'!$A$1:$CB$106,ROW($E22),4),"")</f>
        <v>Housing Authority of the County of Cumberland</v>
      </c>
      <c r="B19" s="292" t="str">
        <f>IF(INDEX('CoC Ranking Data'!$A$1:$CB$106,ROW($E22),5)&lt;&gt;"",INDEX('CoC Ranking Data'!$A$1:$CB$106,ROW($E22),5),"")</f>
        <v>Carlisle Supportive Housing Program</v>
      </c>
      <c r="C19" s="293" t="str">
        <f>IF(INDEX('CoC Ranking Data'!$A$1:$CB$106,ROW($E22),7)&lt;&gt;"",INDEX('CoC Ranking Data'!$A$1:$CB$106,ROW($E22),7),"")</f>
        <v>PH</v>
      </c>
      <c r="D19" s="293" t="str">
        <f>IF(INDEX('CoC Ranking Data'!$A$1:$CB$106,ROW($E22),64)&lt;&gt;"",INDEX('CoC Ranking Data'!$A$1:$CB$106,ROW($E22),64),"")</f>
        <v>On Time</v>
      </c>
      <c r="E19" s="264">
        <f t="shared" si="0"/>
        <v>4</v>
      </c>
    </row>
    <row r="20" spans="1:5" s="9" customFormat="1" ht="12.75" x14ac:dyDescent="0.2">
      <c r="A20" s="292" t="str">
        <f>IF(INDEX('CoC Ranking Data'!$A$1:$CB$106,ROW($E23),4)&lt;&gt;"",INDEX('CoC Ranking Data'!$A$1:$CB$106,ROW($E23),4),"")</f>
        <v>Housing Authority of the County of Cumberland</v>
      </c>
      <c r="B20" s="292" t="str">
        <f>IF(INDEX('CoC Ranking Data'!$A$1:$CB$106,ROW($E23),5)&lt;&gt;"",INDEX('CoC Ranking Data'!$A$1:$CB$106,ROW($E23),5),"")</f>
        <v>Perry County Rapid ReHousing</v>
      </c>
      <c r="C20" s="293" t="str">
        <f>IF(INDEX('CoC Ranking Data'!$A$1:$CB$106,ROW($E23),7)&lt;&gt;"",INDEX('CoC Ranking Data'!$A$1:$CB$106,ROW($E23),7),"")</f>
        <v>PH-RRH</v>
      </c>
      <c r="D20" s="293" t="str">
        <f>IF(INDEX('CoC Ranking Data'!$A$1:$CB$106,ROW($E23),64)&lt;&gt;"",INDEX('CoC Ranking Data'!$A$1:$CB$106,ROW($E23),64),"")</f>
        <v>On Time</v>
      </c>
      <c r="E20" s="264">
        <f t="shared" si="0"/>
        <v>4</v>
      </c>
    </row>
    <row r="21" spans="1:5" s="9" customFormat="1" ht="12.75" x14ac:dyDescent="0.2">
      <c r="A21" s="292" t="str">
        <f>IF(INDEX('CoC Ranking Data'!$A$1:$CB$106,ROW($E24),4)&lt;&gt;"",INDEX('CoC Ranking Data'!$A$1:$CB$106,ROW($E24),4),"")</f>
        <v>Housing Authority of the County of Cumberland</v>
      </c>
      <c r="B21" s="292" t="str">
        <f>IF(INDEX('CoC Ranking Data'!$A$1:$CB$106,ROW($E24),5)&lt;&gt;"",INDEX('CoC Ranking Data'!$A$1:$CB$106,ROW($E24),5),"")</f>
        <v>Perry County Veterans Program</v>
      </c>
      <c r="C21" s="293" t="str">
        <f>IF(INDEX('CoC Ranking Data'!$A$1:$CB$106,ROW($E24),7)&lt;&gt;"",INDEX('CoC Ranking Data'!$A$1:$CB$106,ROW($E24),7),"")</f>
        <v>PH</v>
      </c>
      <c r="D21" s="293" t="str">
        <f>IF(INDEX('CoC Ranking Data'!$A$1:$CB$106,ROW($E24),64)&lt;&gt;"",INDEX('CoC Ranking Data'!$A$1:$CB$106,ROW($E24),64),"")</f>
        <v/>
      </c>
      <c r="E21" s="264" t="str">
        <f t="shared" si="0"/>
        <v/>
      </c>
    </row>
    <row r="22" spans="1:5" s="9" customFormat="1" ht="12.75" x14ac:dyDescent="0.2">
      <c r="A22" s="292" t="str">
        <f>IF(INDEX('CoC Ranking Data'!$A$1:$CB$106,ROW($E25),4)&lt;&gt;"",INDEX('CoC Ranking Data'!$A$1:$CB$106,ROW($E25),4),"")</f>
        <v>Housing Authority of the County of Cumberland</v>
      </c>
      <c r="B22" s="292" t="str">
        <f>IF(INDEX('CoC Ranking Data'!$A$1:$CB$106,ROW($E25),5)&lt;&gt;"",INDEX('CoC Ranking Data'!$A$1:$CB$106,ROW($E25),5),"")</f>
        <v>PSH Consolidated</v>
      </c>
      <c r="C22" s="293" t="str">
        <f>IF(INDEX('CoC Ranking Data'!$A$1:$CB$106,ROW($E25),7)&lt;&gt;"",INDEX('CoC Ranking Data'!$A$1:$CB$106,ROW($E25),7),"")</f>
        <v>PH</v>
      </c>
      <c r="D22" s="293" t="str">
        <f>IF(INDEX('CoC Ranking Data'!$A$1:$CB$106,ROW($E25),64)&lt;&gt;"",INDEX('CoC Ranking Data'!$A$1:$CB$106,ROW($E25),64),"")</f>
        <v>On Time</v>
      </c>
      <c r="E22" s="264">
        <f t="shared" si="0"/>
        <v>4</v>
      </c>
    </row>
    <row r="23" spans="1:5" s="9" customFormat="1" ht="12.75" x14ac:dyDescent="0.2">
      <c r="A23" s="292" t="str">
        <f>IF(INDEX('CoC Ranking Data'!$A$1:$CB$106,ROW($E26),4)&lt;&gt;"",INDEX('CoC Ranking Data'!$A$1:$CB$106,ROW($E26),4),"")</f>
        <v>Housing Authority of the County of Cumberland</v>
      </c>
      <c r="B23" s="292" t="str">
        <f>IF(INDEX('CoC Ranking Data'!$A$1:$CB$106,ROW($E26),5)&lt;&gt;"",INDEX('CoC Ranking Data'!$A$1:$CB$106,ROW($E26),5),"")</f>
        <v>Rapid Rehousing Cumberland Perry Lebanon</v>
      </c>
      <c r="C23" s="293" t="str">
        <f>IF(INDEX('CoC Ranking Data'!$A$1:$CB$106,ROW($E26),7)&lt;&gt;"",INDEX('CoC Ranking Data'!$A$1:$CB$106,ROW($E26),7),"")</f>
        <v>PH-RRH</v>
      </c>
      <c r="D23" s="293" t="str">
        <f>IF(INDEX('CoC Ranking Data'!$A$1:$CB$106,ROW($E26),64)&lt;&gt;"",INDEX('CoC Ranking Data'!$A$1:$CB$106,ROW($E26),64),"")</f>
        <v>On Time</v>
      </c>
      <c r="E23" s="264">
        <f t="shared" si="0"/>
        <v>4</v>
      </c>
    </row>
    <row r="24" spans="1:5" s="9" customFormat="1" ht="12.75" x14ac:dyDescent="0.2">
      <c r="A24" s="292" t="str">
        <f>IF(INDEX('CoC Ranking Data'!$A$1:$CB$106,ROW($E27),4)&lt;&gt;"",INDEX('CoC Ranking Data'!$A$1:$CB$106,ROW($E27),4),"")</f>
        <v>Housing Authority of the County of Cumberland</v>
      </c>
      <c r="B24" s="292" t="str">
        <f>IF(INDEX('CoC Ranking Data'!$A$1:$CB$106,ROW($E27),5)&lt;&gt;"",INDEX('CoC Ranking Data'!$A$1:$CB$106,ROW($E27),5),"")</f>
        <v>Rapid Rehousing II</v>
      </c>
      <c r="C24" s="293" t="str">
        <f>IF(INDEX('CoC Ranking Data'!$A$1:$CB$106,ROW($E27),7)&lt;&gt;"",INDEX('CoC Ranking Data'!$A$1:$CB$106,ROW($E27),7),"")</f>
        <v>PH-RRH</v>
      </c>
      <c r="D24" s="293" t="str">
        <f>IF(INDEX('CoC Ranking Data'!$A$1:$CB$106,ROW($E27),64)&lt;&gt;"",INDEX('CoC Ranking Data'!$A$1:$CB$106,ROW($E27),64),"")</f>
        <v>On Time</v>
      </c>
      <c r="E24" s="264">
        <f t="shared" si="0"/>
        <v>4</v>
      </c>
    </row>
    <row r="25" spans="1:5" s="9" customFormat="1" ht="12.75" x14ac:dyDescent="0.2">
      <c r="A25" s="292" t="str">
        <f>IF(INDEX('CoC Ranking Data'!$A$1:$CB$106,ROW($E28),4)&lt;&gt;"",INDEX('CoC Ranking Data'!$A$1:$CB$106,ROW($E28),4),"")</f>
        <v>Housing Authority of the County of Cumberland</v>
      </c>
      <c r="B25" s="292" t="str">
        <f>IF(INDEX('CoC Ranking Data'!$A$1:$CB$106,ROW($E28),5)&lt;&gt;"",INDEX('CoC Ranking Data'!$A$1:$CB$106,ROW($E28),5),"")</f>
        <v>Shelter + Care Chronic</v>
      </c>
      <c r="C25" s="293" t="str">
        <f>IF(INDEX('CoC Ranking Data'!$A$1:$CB$106,ROW($E28),7)&lt;&gt;"",INDEX('CoC Ranking Data'!$A$1:$CB$106,ROW($E28),7),"")</f>
        <v>PH</v>
      </c>
      <c r="D25" s="293" t="str">
        <f>IF(INDEX('CoC Ranking Data'!$A$1:$CB$106,ROW($E28),64)&lt;&gt;"",INDEX('CoC Ranking Data'!$A$1:$CB$106,ROW($E28),64),"")</f>
        <v>On Time</v>
      </c>
      <c r="E25" s="264">
        <f t="shared" si="0"/>
        <v>4</v>
      </c>
    </row>
    <row r="26" spans="1:5" s="9" customFormat="1" ht="12.75" x14ac:dyDescent="0.2">
      <c r="A26" s="292" t="str">
        <f>IF(INDEX('CoC Ranking Data'!$A$1:$CB$106,ROW($E29),4)&lt;&gt;"",INDEX('CoC Ranking Data'!$A$1:$CB$106,ROW($E29),4),"")</f>
        <v>Housing Development Corporation of NEPA</v>
      </c>
      <c r="B26" s="292" t="str">
        <f>IF(INDEX('CoC Ranking Data'!$A$1:$CB$106,ROW($E29),5)&lt;&gt;"",INDEX('CoC Ranking Data'!$A$1:$CB$106,ROW($E29),5),"")</f>
        <v>HDC SHP 3 2016</v>
      </c>
      <c r="C26" s="293" t="str">
        <f>IF(INDEX('CoC Ranking Data'!$A$1:$CB$106,ROW($E29),7)&lt;&gt;"",INDEX('CoC Ranking Data'!$A$1:$CB$106,ROW($E29),7),"")</f>
        <v>PH</v>
      </c>
      <c r="D26" s="293" t="str">
        <f>IF(INDEX('CoC Ranking Data'!$A$1:$CB$106,ROW($E29),64)&lt;&gt;"",INDEX('CoC Ranking Data'!$A$1:$CB$106,ROW($E29),64),"")</f>
        <v>On Time</v>
      </c>
      <c r="E26" s="264">
        <f t="shared" si="0"/>
        <v>4</v>
      </c>
    </row>
    <row r="27" spans="1:5" s="9" customFormat="1" ht="12.75" x14ac:dyDescent="0.2">
      <c r="A27" s="292" t="str">
        <f>IF(INDEX('CoC Ranking Data'!$A$1:$CB$106,ROW($E30),4)&lt;&gt;"",INDEX('CoC Ranking Data'!$A$1:$CB$106,ROW($E30),4),"")</f>
        <v>Housing Development Corporation of NEPA</v>
      </c>
      <c r="B27" s="292" t="str">
        <f>IF(INDEX('CoC Ranking Data'!$A$1:$CB$106,ROW($E30),5)&lt;&gt;"",INDEX('CoC Ranking Data'!$A$1:$CB$106,ROW($E30),5),"")</f>
        <v>HDC SHP 6 2016</v>
      </c>
      <c r="C27" s="293" t="str">
        <f>IF(INDEX('CoC Ranking Data'!$A$1:$CB$106,ROW($E30),7)&lt;&gt;"",INDEX('CoC Ranking Data'!$A$1:$CB$106,ROW($E30),7),"")</f>
        <v>PH</v>
      </c>
      <c r="D27" s="293" t="str">
        <f>IF(INDEX('CoC Ranking Data'!$A$1:$CB$106,ROW($E30),64)&lt;&gt;"",INDEX('CoC Ranking Data'!$A$1:$CB$106,ROW($E30),64),"")</f>
        <v>On Time</v>
      </c>
      <c r="E27" s="264">
        <f t="shared" si="0"/>
        <v>4</v>
      </c>
    </row>
    <row r="28" spans="1:5" s="9" customFormat="1" ht="12.75" x14ac:dyDescent="0.2">
      <c r="A28" s="292" t="str">
        <f>IF(INDEX('CoC Ranking Data'!$A$1:$CB$106,ROW($E31),4)&lt;&gt;"",INDEX('CoC Ranking Data'!$A$1:$CB$106,ROW($E31),4),"")</f>
        <v>Housing Transitions, Inc.</v>
      </c>
      <c r="B28" s="292" t="str">
        <f>IF(INDEX('CoC Ranking Data'!$A$1:$CB$106,ROW($E31),5)&lt;&gt;"",INDEX('CoC Ranking Data'!$A$1:$CB$106,ROW($E31),5),"")</f>
        <v>Nittany House Apartments</v>
      </c>
      <c r="C28" s="293" t="str">
        <f>IF(INDEX('CoC Ranking Data'!$A$1:$CB$106,ROW($E31),7)&lt;&gt;"",INDEX('CoC Ranking Data'!$A$1:$CB$106,ROW($E31),7),"")</f>
        <v>PH</v>
      </c>
      <c r="D28" s="293" t="str">
        <f>IF(INDEX('CoC Ranking Data'!$A$1:$CB$106,ROW($E31),64)&lt;&gt;"",INDEX('CoC Ranking Data'!$A$1:$CB$106,ROW($E31),64),"")</f>
        <v>On Time</v>
      </c>
      <c r="E28" s="264">
        <f t="shared" si="0"/>
        <v>4</v>
      </c>
    </row>
    <row r="29" spans="1:5" s="9" customFormat="1" ht="12.75" x14ac:dyDescent="0.2">
      <c r="A29" s="292" t="str">
        <f>IF(INDEX('CoC Ranking Data'!$A$1:$CB$106,ROW($E32),4)&lt;&gt;"",INDEX('CoC Ranking Data'!$A$1:$CB$106,ROW($E32),4),"")</f>
        <v>Housing Transitions, Inc.</v>
      </c>
      <c r="B29" s="292" t="str">
        <f>IF(INDEX('CoC Ranking Data'!$A$1:$CB$106,ROW($E32),5)&lt;&gt;"",INDEX('CoC Ranking Data'!$A$1:$CB$106,ROW($E32),5),"")</f>
        <v>Nittany House Apartments II</v>
      </c>
      <c r="C29" s="293" t="str">
        <f>IF(INDEX('CoC Ranking Data'!$A$1:$CB$106,ROW($E32),7)&lt;&gt;"",INDEX('CoC Ranking Data'!$A$1:$CB$106,ROW($E32),7),"")</f>
        <v>PH</v>
      </c>
      <c r="D29" s="293" t="str">
        <f>IF(INDEX('CoC Ranking Data'!$A$1:$CB$106,ROW($E32),64)&lt;&gt;"",INDEX('CoC Ranking Data'!$A$1:$CB$106,ROW($E32),64),"")</f>
        <v>On Time</v>
      </c>
      <c r="E29" s="264">
        <f t="shared" si="0"/>
        <v>4</v>
      </c>
    </row>
    <row r="30" spans="1:5" s="9" customFormat="1" ht="12.75" x14ac:dyDescent="0.2">
      <c r="A30" s="292" t="str">
        <f>IF(INDEX('CoC Ranking Data'!$A$1:$CB$106,ROW($E33),4)&lt;&gt;"",INDEX('CoC Ranking Data'!$A$1:$CB$106,ROW($E33),4),"")</f>
        <v xml:space="preserve">Huntingdon House </v>
      </c>
      <c r="B30" s="292" t="str">
        <f>IF(INDEX('CoC Ranking Data'!$A$1:$CB$106,ROW($E33),5)&lt;&gt;"",INDEX('CoC Ranking Data'!$A$1:$CB$106,ROW($E33),5),"")</f>
        <v>Huntingdon House Rapid Rehousing Program</v>
      </c>
      <c r="C30" s="293" t="str">
        <f>IF(INDEX('CoC Ranking Data'!$A$1:$CB$106,ROW($E33),7)&lt;&gt;"",INDEX('CoC Ranking Data'!$A$1:$CB$106,ROW($E33),7),"")</f>
        <v>PH-RRH</v>
      </c>
      <c r="D30" s="293" t="str">
        <f>IF(INDEX('CoC Ranking Data'!$A$1:$CB$106,ROW($E33),64)&lt;&gt;"",INDEX('CoC Ranking Data'!$A$1:$CB$106,ROW($E33),64),"")</f>
        <v>On Time</v>
      </c>
      <c r="E30" s="264">
        <f t="shared" si="0"/>
        <v>4</v>
      </c>
    </row>
    <row r="31" spans="1:5" s="9" customFormat="1" ht="12.75" x14ac:dyDescent="0.2">
      <c r="A31" s="292" t="str">
        <f>IF(INDEX('CoC Ranking Data'!$A$1:$CB$106,ROW($E34),4)&lt;&gt;"",INDEX('CoC Ranking Data'!$A$1:$CB$106,ROW($E34),4),"")</f>
        <v>Lehigh County Housing Authority</v>
      </c>
      <c r="B31" s="292" t="str">
        <f>IF(INDEX('CoC Ranking Data'!$A$1:$CB$106,ROW($E34),5)&lt;&gt;"",INDEX('CoC Ranking Data'!$A$1:$CB$106,ROW($E34),5),"")</f>
        <v>LCHA S+C 2018</v>
      </c>
      <c r="C31" s="293" t="str">
        <f>IF(INDEX('CoC Ranking Data'!$A$1:$CB$106,ROW($E34),7)&lt;&gt;"",INDEX('CoC Ranking Data'!$A$1:$CB$106,ROW($E34),7),"")</f>
        <v>PH</v>
      </c>
      <c r="D31" s="293" t="str">
        <f>IF(INDEX('CoC Ranking Data'!$A$1:$CB$106,ROW($E34),64)&lt;&gt;"",INDEX('CoC Ranking Data'!$A$1:$CB$106,ROW($E34),64),"")</f>
        <v>On Time</v>
      </c>
      <c r="E31" s="264">
        <f t="shared" si="0"/>
        <v>4</v>
      </c>
    </row>
    <row r="32" spans="1:5" s="9" customFormat="1" ht="12.75" x14ac:dyDescent="0.2">
      <c r="A32" s="292" t="str">
        <f>IF(INDEX('CoC Ranking Data'!$A$1:$CB$106,ROW($E35),4)&lt;&gt;"",INDEX('CoC Ranking Data'!$A$1:$CB$106,ROW($E35),4),"")</f>
        <v>Northampton County Housing Authority</v>
      </c>
      <c r="B32" s="292" t="str">
        <f>IF(INDEX('CoC Ranking Data'!$A$1:$CB$106,ROW($E35),5)&lt;&gt;"",INDEX('CoC Ranking Data'!$A$1:$CB$106,ROW($E35),5),"")</f>
        <v>NCHA S+C 2018</v>
      </c>
      <c r="C32" s="293" t="str">
        <f>IF(INDEX('CoC Ranking Data'!$A$1:$CB$106,ROW($E35),7)&lt;&gt;"",INDEX('CoC Ranking Data'!$A$1:$CB$106,ROW($E35),7),"")</f>
        <v>PH</v>
      </c>
      <c r="D32" s="293" t="str">
        <f>IF(INDEX('CoC Ranking Data'!$A$1:$CB$106,ROW($E35),64)&lt;&gt;"",INDEX('CoC Ranking Data'!$A$1:$CB$106,ROW($E35),64),"")</f>
        <v>On Time</v>
      </c>
      <c r="E32" s="264">
        <f t="shared" si="0"/>
        <v>4</v>
      </c>
    </row>
    <row r="33" spans="1:5" s="9" customFormat="1" ht="12.75" x14ac:dyDescent="0.2">
      <c r="A33" s="292" t="str">
        <f>IF(INDEX('CoC Ranking Data'!$A$1:$CB$106,ROW($E36),4)&lt;&gt;"",INDEX('CoC Ranking Data'!$A$1:$CB$106,ROW($E36),4),"")</f>
        <v>Northern Cambria Community Development Corporation</v>
      </c>
      <c r="B33" s="292" t="str">
        <f>IF(INDEX('CoC Ranking Data'!$A$1:$CB$106,ROW($E36),5)&lt;&gt;"",INDEX('CoC Ranking Data'!$A$1:$CB$106,ROW($E36),5),"")</f>
        <v>Independence Gardens Renewal Project Application FY 2018</v>
      </c>
      <c r="C33" s="293" t="str">
        <f>IF(INDEX('CoC Ranking Data'!$A$1:$CB$106,ROW($E36),7)&lt;&gt;"",INDEX('CoC Ranking Data'!$A$1:$CB$106,ROW($E36),7),"")</f>
        <v>PH</v>
      </c>
      <c r="D33" s="293" t="str">
        <f>IF(INDEX('CoC Ranking Data'!$A$1:$CB$106,ROW($E36),64)&lt;&gt;"",INDEX('CoC Ranking Data'!$A$1:$CB$106,ROW($E36),64),"")</f>
        <v>On Time</v>
      </c>
      <c r="E33" s="264">
        <f t="shared" si="0"/>
        <v>4</v>
      </c>
    </row>
    <row r="34" spans="1:5" s="9" customFormat="1" ht="12.75" x14ac:dyDescent="0.2">
      <c r="A34" s="292" t="str">
        <f>IF(INDEX('CoC Ranking Data'!$A$1:$CB$106,ROW($E37),4)&lt;&gt;"",INDEX('CoC Ranking Data'!$A$1:$CB$106,ROW($E37),4),"")</f>
        <v>Northern Cambria Community Development Corporation</v>
      </c>
      <c r="B34" s="292" t="str">
        <f>IF(INDEX('CoC Ranking Data'!$A$1:$CB$106,ROW($E37),5)&lt;&gt;"",INDEX('CoC Ranking Data'!$A$1:$CB$106,ROW($E37),5),"")</f>
        <v>Schoolhouse Gardens Renewal Project Application FY 2018</v>
      </c>
      <c r="C34" s="293" t="str">
        <f>IF(INDEX('CoC Ranking Data'!$A$1:$CB$106,ROW($E37),7)&lt;&gt;"",INDEX('CoC Ranking Data'!$A$1:$CB$106,ROW($E37),7),"")</f>
        <v>PH</v>
      </c>
      <c r="D34" s="293" t="str">
        <f>IF(INDEX('CoC Ranking Data'!$A$1:$CB$106,ROW($E37),64)&lt;&gt;"",INDEX('CoC Ranking Data'!$A$1:$CB$106,ROW($E37),64),"")</f>
        <v>On Time</v>
      </c>
      <c r="E34" s="264">
        <f t="shared" si="0"/>
        <v>4</v>
      </c>
    </row>
    <row r="35" spans="1:5" s="9" customFormat="1" ht="12.75" x14ac:dyDescent="0.2">
      <c r="A35" s="292" t="str">
        <f>IF(INDEX('CoC Ranking Data'!$A$1:$CB$106,ROW($E38),4)&lt;&gt;"",INDEX('CoC Ranking Data'!$A$1:$CB$106,ROW($E38),4),"")</f>
        <v>Resources for Human Development, Inc.</v>
      </c>
      <c r="B35" s="292" t="str">
        <f>IF(INDEX('CoC Ranking Data'!$A$1:$CB$106,ROW($E38),5)&lt;&gt;"",INDEX('CoC Ranking Data'!$A$1:$CB$106,ROW($E38),5),"")</f>
        <v>Crossroads Family</v>
      </c>
      <c r="C35" s="293" t="str">
        <f>IF(INDEX('CoC Ranking Data'!$A$1:$CB$106,ROW($E38),7)&lt;&gt;"",INDEX('CoC Ranking Data'!$A$1:$CB$106,ROW($E38),7),"")</f>
        <v>PH</v>
      </c>
      <c r="D35" s="293" t="str">
        <f>IF(INDEX('CoC Ranking Data'!$A$1:$CB$106,ROW($E38),64)&lt;&gt;"",INDEX('CoC Ranking Data'!$A$1:$CB$106,ROW($E38),64),"")</f>
        <v>On Time</v>
      </c>
      <c r="E35" s="264">
        <f t="shared" si="0"/>
        <v>4</v>
      </c>
    </row>
    <row r="36" spans="1:5" s="9" customFormat="1" ht="12.75" x14ac:dyDescent="0.2">
      <c r="A36" s="292" t="str">
        <f>IF(INDEX('CoC Ranking Data'!$A$1:$CB$106,ROW($E39),4)&lt;&gt;"",INDEX('CoC Ranking Data'!$A$1:$CB$106,ROW($E39),4),"")</f>
        <v>Resources for Human Development, Inc.</v>
      </c>
      <c r="B36" s="292" t="str">
        <f>IF(INDEX('CoC Ranking Data'!$A$1:$CB$106,ROW($E39),5)&lt;&gt;"",INDEX('CoC Ranking Data'!$A$1:$CB$106,ROW($E39),5),"")</f>
        <v>Crossroads Housing Bonus</v>
      </c>
      <c r="C36" s="293" t="str">
        <f>IF(INDEX('CoC Ranking Data'!$A$1:$CB$106,ROW($E39),7)&lt;&gt;"",INDEX('CoC Ranking Data'!$A$1:$CB$106,ROW($E39),7),"")</f>
        <v>PH</v>
      </c>
      <c r="D36" s="293" t="str">
        <f>IF(INDEX('CoC Ranking Data'!$A$1:$CB$106,ROW($E39),64)&lt;&gt;"",INDEX('CoC Ranking Data'!$A$1:$CB$106,ROW($E39),64),"")</f>
        <v/>
      </c>
      <c r="E36" s="264" t="str">
        <f t="shared" si="0"/>
        <v/>
      </c>
    </row>
    <row r="37" spans="1:5" s="9" customFormat="1" ht="12.75" x14ac:dyDescent="0.2">
      <c r="A37" s="292" t="str">
        <f>IF(INDEX('CoC Ranking Data'!$A$1:$CB$106,ROW($E40),4)&lt;&gt;"",INDEX('CoC Ranking Data'!$A$1:$CB$106,ROW($E40),4),"")</f>
        <v>Resources for Human Development, Inc.</v>
      </c>
      <c r="B37" s="292" t="str">
        <f>IF(INDEX('CoC Ranking Data'!$A$1:$CB$106,ROW($E40),5)&lt;&gt;"",INDEX('CoC Ranking Data'!$A$1:$CB$106,ROW($E40),5),"")</f>
        <v>Crossroads Individual</v>
      </c>
      <c r="C37" s="293" t="str">
        <f>IF(INDEX('CoC Ranking Data'!$A$1:$CB$106,ROW($E40),7)&lt;&gt;"",INDEX('CoC Ranking Data'!$A$1:$CB$106,ROW($E40),7),"")</f>
        <v>PH</v>
      </c>
      <c r="D37" s="293" t="str">
        <f>IF(INDEX('CoC Ranking Data'!$A$1:$CB$106,ROW($E40),64)&lt;&gt;"",INDEX('CoC Ranking Data'!$A$1:$CB$106,ROW($E40),64),"")</f>
        <v>On Time</v>
      </c>
      <c r="E37" s="264">
        <f t="shared" si="0"/>
        <v>4</v>
      </c>
    </row>
    <row r="38" spans="1:5" s="9" customFormat="1" ht="12.75" x14ac:dyDescent="0.2">
      <c r="A38" s="292" t="str">
        <f>IF(INDEX('CoC Ranking Data'!$A$1:$CB$106,ROW($E41),4)&lt;&gt;"",INDEX('CoC Ranking Data'!$A$1:$CB$106,ROW($E41),4),"")</f>
        <v>Resources for Human Development, Inc.</v>
      </c>
      <c r="B38" s="292" t="str">
        <f>IF(INDEX('CoC Ranking Data'!$A$1:$CB$106,ROW($E41),5)&lt;&gt;"",INDEX('CoC Ranking Data'!$A$1:$CB$106,ROW($E41),5),"")</f>
        <v>Crossroads Schuylkill Co. Permanent Supportive Housing</v>
      </c>
      <c r="C38" s="293" t="str">
        <f>IF(INDEX('CoC Ranking Data'!$A$1:$CB$106,ROW($E41),7)&lt;&gt;"",INDEX('CoC Ranking Data'!$A$1:$CB$106,ROW($E41),7),"")</f>
        <v>PH</v>
      </c>
      <c r="D38" s="293" t="str">
        <f>IF(INDEX('CoC Ranking Data'!$A$1:$CB$106,ROW($E41),64)&lt;&gt;"",INDEX('CoC Ranking Data'!$A$1:$CB$106,ROW($E41),64),"")</f>
        <v>On Time</v>
      </c>
      <c r="E38" s="264">
        <f t="shared" si="0"/>
        <v>4</v>
      </c>
    </row>
    <row r="39" spans="1:5" s="9" customFormat="1" ht="12.75" x14ac:dyDescent="0.2">
      <c r="A39" s="292" t="str">
        <f>IF(INDEX('CoC Ranking Data'!$A$1:$CB$106,ROW($E42),4)&lt;&gt;"",INDEX('CoC Ranking Data'!$A$1:$CB$106,ROW($E42),4),"")</f>
        <v>Resources for Human Development, Inc.</v>
      </c>
      <c r="B39" s="292" t="str">
        <f>IF(INDEX('CoC Ranking Data'!$A$1:$CB$106,ROW($E42),5)&lt;&gt;"",INDEX('CoC Ranking Data'!$A$1:$CB$106,ROW($E42),5),"")</f>
        <v>LV ACT Housing Supports</v>
      </c>
      <c r="C39" s="293" t="str">
        <f>IF(INDEX('CoC Ranking Data'!$A$1:$CB$106,ROW($E42),7)&lt;&gt;"",INDEX('CoC Ranking Data'!$A$1:$CB$106,ROW($E42),7),"")</f>
        <v>PH</v>
      </c>
      <c r="D39" s="293" t="str">
        <f>IF(INDEX('CoC Ranking Data'!$A$1:$CB$106,ROW($E42),64)&lt;&gt;"",INDEX('CoC Ranking Data'!$A$1:$CB$106,ROW($E42),64),"")</f>
        <v>On Time</v>
      </c>
      <c r="E39" s="264">
        <f t="shared" si="0"/>
        <v>4</v>
      </c>
    </row>
    <row r="40" spans="1:5" s="9" customFormat="1" ht="12.75" x14ac:dyDescent="0.2">
      <c r="A40" s="292" t="str">
        <f>IF(INDEX('CoC Ranking Data'!$A$1:$CB$106,ROW($E43),4)&lt;&gt;"",INDEX('CoC Ranking Data'!$A$1:$CB$106,ROW($E43),4),"")</f>
        <v>Tableland Services, Inc.</v>
      </c>
      <c r="B40" s="292" t="str">
        <f>IF(INDEX('CoC Ranking Data'!$A$1:$CB$106,ROW($E43),5)&lt;&gt;"",INDEX('CoC Ranking Data'!$A$1:$CB$106,ROW($E43),5),"")</f>
        <v>SHP Transitional Housing Project</v>
      </c>
      <c r="C40" s="293" t="str">
        <f>IF(INDEX('CoC Ranking Data'!$A$1:$CB$106,ROW($E43),7)&lt;&gt;"",INDEX('CoC Ranking Data'!$A$1:$CB$106,ROW($E43),7),"")</f>
        <v>PH-RRH</v>
      </c>
      <c r="D40" s="293" t="str">
        <f>IF(INDEX('CoC Ranking Data'!$A$1:$CB$106,ROW($E43),64)&lt;&gt;"",INDEX('CoC Ranking Data'!$A$1:$CB$106,ROW($E43),64),"")</f>
        <v>On Time</v>
      </c>
      <c r="E40" s="264">
        <f t="shared" si="0"/>
        <v>4</v>
      </c>
    </row>
    <row r="41" spans="1:5" s="9" customFormat="1" ht="12.75" x14ac:dyDescent="0.2">
      <c r="A41" s="292" t="str">
        <f>IF(INDEX('CoC Ranking Data'!$A$1:$CB$106,ROW($E44),4)&lt;&gt;"",INDEX('CoC Ranking Data'!$A$1:$CB$106,ROW($E44),4),"")</f>
        <v>Tableland Services, Inc.</v>
      </c>
      <c r="B41" s="292" t="str">
        <f>IF(INDEX('CoC Ranking Data'!$A$1:$CB$106,ROW($E44),5)&lt;&gt;"",INDEX('CoC Ranking Data'!$A$1:$CB$106,ROW($E44),5),"")</f>
        <v>Tableland PSH Expansion</v>
      </c>
      <c r="C41" s="293" t="str">
        <f>IF(INDEX('CoC Ranking Data'!$A$1:$CB$106,ROW($E44),7)&lt;&gt;"",INDEX('CoC Ranking Data'!$A$1:$CB$106,ROW($E44),7),"")</f>
        <v>PH</v>
      </c>
      <c r="D41" s="293" t="str">
        <f>IF(INDEX('CoC Ranking Data'!$A$1:$CB$106,ROW($E44),64)&lt;&gt;"",INDEX('CoC Ranking Data'!$A$1:$CB$106,ROW($E44),64),"")</f>
        <v>On Time</v>
      </c>
      <c r="E41" s="264">
        <f t="shared" si="0"/>
        <v>4</v>
      </c>
    </row>
    <row r="42" spans="1:5" s="9" customFormat="1" ht="12.75" x14ac:dyDescent="0.2">
      <c r="A42" s="292" t="str">
        <f>IF(INDEX('CoC Ranking Data'!$A$1:$CB$106,ROW($E45),4)&lt;&gt;"",INDEX('CoC Ranking Data'!$A$1:$CB$106,ROW($E45),4),"")</f>
        <v>The Lehigh Conference of Churches</v>
      </c>
      <c r="B42" s="292" t="str">
        <f>IF(INDEX('CoC Ranking Data'!$A$1:$CB$106,ROW($E45),5)&lt;&gt;"",INDEX('CoC Ranking Data'!$A$1:$CB$106,ROW($E45),5),"")</f>
        <v>Outreach and Case Management for the Disabled, Chronically Homeless</v>
      </c>
      <c r="C42" s="293" t="str">
        <f>IF(INDEX('CoC Ranking Data'!$A$1:$CB$106,ROW($E45),7)&lt;&gt;"",INDEX('CoC Ranking Data'!$A$1:$CB$106,ROW($E45),7),"")</f>
        <v>SSO</v>
      </c>
      <c r="D42" s="293" t="str">
        <f>IF(INDEX('CoC Ranking Data'!$A$1:$CB$106,ROW($E45),64)&lt;&gt;"",INDEX('CoC Ranking Data'!$A$1:$CB$106,ROW($E45),64),"")</f>
        <v>On Time</v>
      </c>
      <c r="E42" s="264">
        <f t="shared" si="0"/>
        <v>4</v>
      </c>
    </row>
    <row r="43" spans="1:5" s="9" customFormat="1" ht="12.75" x14ac:dyDescent="0.2">
      <c r="A43" s="292" t="str">
        <f>IF(INDEX('CoC Ranking Data'!$A$1:$CB$106,ROW($E46),4)&lt;&gt;"",INDEX('CoC Ranking Data'!$A$1:$CB$106,ROW($E46),4),"")</f>
        <v>The Lehigh Conference of Churches</v>
      </c>
      <c r="B43" s="292" t="str">
        <f>IF(INDEX('CoC Ranking Data'!$A$1:$CB$106,ROW($E46),5)&lt;&gt;"",INDEX('CoC Ranking Data'!$A$1:$CB$106,ROW($E46),5),"")</f>
        <v>Pathways Housing</v>
      </c>
      <c r="C43" s="293" t="str">
        <f>IF(INDEX('CoC Ranking Data'!$A$1:$CB$106,ROW($E46),7)&lt;&gt;"",INDEX('CoC Ranking Data'!$A$1:$CB$106,ROW($E46),7),"")</f>
        <v>PH</v>
      </c>
      <c r="D43" s="293" t="str">
        <f>IF(INDEX('CoC Ranking Data'!$A$1:$CB$106,ROW($E46),64)&lt;&gt;"",INDEX('CoC Ranking Data'!$A$1:$CB$106,ROW($E46),64),"")</f>
        <v>On Time</v>
      </c>
      <c r="E43" s="264">
        <f t="shared" si="0"/>
        <v>4</v>
      </c>
    </row>
    <row r="44" spans="1:5" s="9" customFormat="1" ht="12.75" x14ac:dyDescent="0.2">
      <c r="A44" s="292" t="str">
        <f>IF(INDEX('CoC Ranking Data'!$A$1:$CB$106,ROW($E47),4)&lt;&gt;"",INDEX('CoC Ranking Data'!$A$1:$CB$106,ROW($E47),4),"")</f>
        <v>The Lehigh Conference of Churches</v>
      </c>
      <c r="B44" s="292" t="str">
        <f>IF(INDEX('CoC Ranking Data'!$A$1:$CB$106,ROW($E47),5)&lt;&gt;"",INDEX('CoC Ranking Data'!$A$1:$CB$106,ROW($E47),5),"")</f>
        <v>Pathways Housing 2</v>
      </c>
      <c r="C44" s="293" t="str">
        <f>IF(INDEX('CoC Ranking Data'!$A$1:$CB$106,ROW($E47),7)&lt;&gt;"",INDEX('CoC Ranking Data'!$A$1:$CB$106,ROW($E47),7),"")</f>
        <v>PH</v>
      </c>
      <c r="D44" s="293" t="str">
        <f>IF(INDEX('CoC Ranking Data'!$A$1:$CB$106,ROW($E47),64)&lt;&gt;"",INDEX('CoC Ranking Data'!$A$1:$CB$106,ROW($E47),64),"")</f>
        <v>On Time</v>
      </c>
      <c r="E44" s="264">
        <f t="shared" si="0"/>
        <v>4</v>
      </c>
    </row>
    <row r="45" spans="1:5" s="9" customFormat="1" ht="12.75" x14ac:dyDescent="0.2">
      <c r="A45" s="292" t="str">
        <f>IF(INDEX('CoC Ranking Data'!$A$1:$CB$106,ROW($E48),4)&lt;&gt;"",INDEX('CoC Ranking Data'!$A$1:$CB$106,ROW($E48),4),"")</f>
        <v>The Lehigh Conference of Churches</v>
      </c>
      <c r="B45" s="292" t="str">
        <f>IF(INDEX('CoC Ranking Data'!$A$1:$CB$106,ROW($E48),5)&lt;&gt;"",INDEX('CoC Ranking Data'!$A$1:$CB$106,ROW($E48),5),"")</f>
        <v>Pathways TBRA for Families, Youth and Veterans</v>
      </c>
      <c r="C45" s="293" t="str">
        <f>IF(INDEX('CoC Ranking Data'!$A$1:$CB$106,ROW($E48),7)&lt;&gt;"",INDEX('CoC Ranking Data'!$A$1:$CB$106,ROW($E48),7),"")</f>
        <v>PH</v>
      </c>
      <c r="D45" s="293" t="str">
        <f>IF(INDEX('CoC Ranking Data'!$A$1:$CB$106,ROW($E48),64)&lt;&gt;"",INDEX('CoC Ranking Data'!$A$1:$CB$106,ROW($E48),64),"")</f>
        <v>On Time</v>
      </c>
      <c r="E45" s="264">
        <f t="shared" si="0"/>
        <v>4</v>
      </c>
    </row>
    <row r="46" spans="1:5" s="9" customFormat="1" ht="12.75" x14ac:dyDescent="0.2">
      <c r="A46" s="292" t="str">
        <f>IF(INDEX('CoC Ranking Data'!$A$1:$CB$106,ROW($E49),4)&lt;&gt;"",INDEX('CoC Ranking Data'!$A$1:$CB$106,ROW($E49),4),"")</f>
        <v>The Lehigh Conference of Churches</v>
      </c>
      <c r="B46" s="292" t="str">
        <f>IF(INDEX('CoC Ranking Data'!$A$1:$CB$106,ROW($E49),5)&lt;&gt;"",INDEX('CoC Ranking Data'!$A$1:$CB$106,ROW($E49),5),"")</f>
        <v>Tenant-Based Rental Assistance for the Disabled,Chronically Homeless</v>
      </c>
      <c r="C46" s="293" t="str">
        <f>IF(INDEX('CoC Ranking Data'!$A$1:$CB$106,ROW($E49),7)&lt;&gt;"",INDEX('CoC Ranking Data'!$A$1:$CB$106,ROW($E49),7),"")</f>
        <v>PH</v>
      </c>
      <c r="D46" s="293" t="str">
        <f>IF(INDEX('CoC Ranking Data'!$A$1:$CB$106,ROW($E49),64)&lt;&gt;"",INDEX('CoC Ranking Data'!$A$1:$CB$106,ROW($E49),64),"")</f>
        <v>On Time</v>
      </c>
      <c r="E46" s="264">
        <f t="shared" si="0"/>
        <v>4</v>
      </c>
    </row>
    <row r="47" spans="1:5" s="9" customFormat="1" ht="12.75" x14ac:dyDescent="0.2">
      <c r="A47" s="292" t="str">
        <f>IF(INDEX('CoC Ranking Data'!$A$1:$CB$106,ROW($E50),4)&lt;&gt;"",INDEX('CoC Ranking Data'!$A$1:$CB$106,ROW($E50),4),"")</f>
        <v>The Salvation Army, a New York Corporation</v>
      </c>
      <c r="B47" s="292" t="str">
        <f>IF(INDEX('CoC Ranking Data'!$A$1:$CB$106,ROW($E50),5)&lt;&gt;"",INDEX('CoC Ranking Data'!$A$1:$CB$106,ROW($E50),5),"")</f>
        <v>Allentown Hospitality House Permanent Housing Program</v>
      </c>
      <c r="C47" s="293" t="str">
        <f>IF(INDEX('CoC Ranking Data'!$A$1:$CB$106,ROW($E50),7)&lt;&gt;"",INDEX('CoC Ranking Data'!$A$1:$CB$106,ROW($E50),7),"")</f>
        <v>PH</v>
      </c>
      <c r="D47" s="293" t="str">
        <f>IF(INDEX('CoC Ranking Data'!$A$1:$CB$106,ROW($E50),64)&lt;&gt;"",INDEX('CoC Ranking Data'!$A$1:$CB$106,ROW($E50),64),"")</f>
        <v>On Time</v>
      </c>
      <c r="E47" s="264">
        <f t="shared" si="0"/>
        <v>4</v>
      </c>
    </row>
    <row r="48" spans="1:5" s="9" customFormat="1" ht="12.75" x14ac:dyDescent="0.2">
      <c r="A48" s="292" t="str">
        <f>IF(INDEX('CoC Ranking Data'!$A$1:$CB$106,ROW($E51),4)&lt;&gt;"",INDEX('CoC Ranking Data'!$A$1:$CB$106,ROW($E51),4),"")</f>
        <v>The Salvation Army, a New York Corporation</v>
      </c>
      <c r="B48" s="292" t="str">
        <f>IF(INDEX('CoC Ranking Data'!$A$1:$CB$106,ROW($E51),5)&lt;&gt;"",INDEX('CoC Ranking Data'!$A$1:$CB$106,ROW($E51),5),"")</f>
        <v>Salvation Army Carlisle PH Project</v>
      </c>
      <c r="C48" s="293" t="str">
        <f>IF(INDEX('CoC Ranking Data'!$A$1:$CB$106,ROW($E51),7)&lt;&gt;"",INDEX('CoC Ranking Data'!$A$1:$CB$106,ROW($E51),7),"")</f>
        <v>PH</v>
      </c>
      <c r="D48" s="293" t="str">
        <f>IF(INDEX('CoC Ranking Data'!$A$1:$CB$106,ROW($E51),64)&lt;&gt;"",INDEX('CoC Ranking Data'!$A$1:$CB$106,ROW($E51),64),"")</f>
        <v>On Time</v>
      </c>
      <c r="E48" s="264">
        <f t="shared" si="0"/>
        <v>4</v>
      </c>
    </row>
    <row r="49" spans="1:5" s="9" customFormat="1" ht="12.75" x14ac:dyDescent="0.2">
      <c r="A49" s="292" t="str">
        <f>IF(INDEX('CoC Ranking Data'!$A$1:$CB$106,ROW($E52),4)&lt;&gt;"",INDEX('CoC Ranking Data'!$A$1:$CB$106,ROW($E52),4),"")</f>
        <v>Valley Housing Development Corporation</v>
      </c>
      <c r="B49" s="292" t="str">
        <f>IF(INDEX('CoC Ranking Data'!$A$1:$CB$106,ROW($E52),5)&lt;&gt;"",INDEX('CoC Ranking Data'!$A$1:$CB$106,ROW($E52),5),"")</f>
        <v>VHDC SHP #2 &amp; #3 Consolidation 2018</v>
      </c>
      <c r="C49" s="293" t="str">
        <f>IF(INDEX('CoC Ranking Data'!$A$1:$CB$106,ROW($E52),7)&lt;&gt;"",INDEX('CoC Ranking Data'!$A$1:$CB$106,ROW($E52),7),"")</f>
        <v>PH</v>
      </c>
      <c r="D49" s="293" t="str">
        <f>IF(INDEX('CoC Ranking Data'!$A$1:$CB$106,ROW($E52),64)&lt;&gt;"",INDEX('CoC Ranking Data'!$A$1:$CB$106,ROW($E52),64),"")</f>
        <v>On Time</v>
      </c>
      <c r="E49" s="264">
        <f t="shared" si="0"/>
        <v>4</v>
      </c>
    </row>
    <row r="50" spans="1:5" s="9" customFormat="1" ht="12.75" x14ac:dyDescent="0.2">
      <c r="A50" s="292" t="str">
        <f>IF(INDEX('CoC Ranking Data'!$A$1:$CB$106,ROW($E53),4)&lt;&gt;"",INDEX('CoC Ranking Data'!$A$1:$CB$106,ROW($E53),4),"")</f>
        <v>Valley Youth House Committee, Inc.</v>
      </c>
      <c r="B50" s="292" t="str">
        <f>IF(INDEX('CoC Ranking Data'!$A$1:$CB$106,ROW($E53),5)&lt;&gt;"",INDEX('CoC Ranking Data'!$A$1:$CB$106,ROW($E53),5),"")</f>
        <v>Lehigh Valley RRH for Families</v>
      </c>
      <c r="C50" s="293" t="str">
        <f>IF(INDEX('CoC Ranking Data'!$A$1:$CB$106,ROW($E53),7)&lt;&gt;"",INDEX('CoC Ranking Data'!$A$1:$CB$106,ROW($E53),7),"")</f>
        <v>PH-RRH</v>
      </c>
      <c r="D50" s="293" t="str">
        <f>IF(INDEX('CoC Ranking Data'!$A$1:$CB$106,ROW($E53),64)&lt;&gt;"",INDEX('CoC Ranking Data'!$A$1:$CB$106,ROW($E53),64),"")</f>
        <v>On Time</v>
      </c>
      <c r="E50" s="264">
        <f t="shared" si="0"/>
        <v>4</v>
      </c>
    </row>
    <row r="51" spans="1:5" s="9" customFormat="1" ht="12.75" x14ac:dyDescent="0.2">
      <c r="A51" s="292" t="str">
        <f>IF(INDEX('CoC Ranking Data'!$A$1:$CB$106,ROW($E54),4)&lt;&gt;"",INDEX('CoC Ranking Data'!$A$1:$CB$106,ROW($E54),4),"")</f>
        <v/>
      </c>
      <c r="B51" s="292" t="str">
        <f>IF(INDEX('CoC Ranking Data'!$A$1:$CB$106,ROW($E54),5)&lt;&gt;"",INDEX('CoC Ranking Data'!$A$1:$CB$106,ROW($E54),5),"")</f>
        <v/>
      </c>
      <c r="C51" s="293" t="str">
        <f>IF(INDEX('CoC Ranking Data'!$A$1:$CB$106,ROW($E54),7)&lt;&gt;"",INDEX('CoC Ranking Data'!$A$1:$CB$106,ROW($E54),7),"")</f>
        <v/>
      </c>
      <c r="D51" s="293" t="str">
        <f>IF(INDEX('CoC Ranking Data'!$A$1:$CB$106,ROW($E54),64)&lt;&gt;"",INDEX('CoC Ranking Data'!$A$1:$CB$106,ROW($E54),64),"")</f>
        <v/>
      </c>
      <c r="E51" s="264" t="str">
        <f t="shared" si="0"/>
        <v/>
      </c>
    </row>
    <row r="52" spans="1:5" s="9" customFormat="1" ht="12.75" x14ac:dyDescent="0.2">
      <c r="A52" s="292" t="str">
        <f>IF(INDEX('CoC Ranking Data'!$A$1:$CB$106,ROW($E55),4)&lt;&gt;"",INDEX('CoC Ranking Data'!$A$1:$CB$106,ROW($E55),4),"")</f>
        <v/>
      </c>
      <c r="B52" s="292" t="str">
        <f>IF(INDEX('CoC Ranking Data'!$A$1:$CB$106,ROW($E55),5)&lt;&gt;"",INDEX('CoC Ranking Data'!$A$1:$CB$106,ROW($E55),5),"")</f>
        <v/>
      </c>
      <c r="C52" s="293" t="str">
        <f>IF(INDEX('CoC Ranking Data'!$A$1:$CB$106,ROW($E55),7)&lt;&gt;"",INDEX('CoC Ranking Data'!$A$1:$CB$106,ROW($E55),7),"")</f>
        <v/>
      </c>
      <c r="D52" s="293" t="str">
        <f>IF(INDEX('CoC Ranking Data'!$A$1:$CB$106,ROW($E55),64)&lt;&gt;"",INDEX('CoC Ranking Data'!$A$1:$CB$106,ROW($E55),64),"")</f>
        <v/>
      </c>
      <c r="E52" s="264" t="str">
        <f t="shared" si="0"/>
        <v/>
      </c>
    </row>
    <row r="53" spans="1:5" x14ac:dyDescent="0.25">
      <c r="A53" s="292" t="str">
        <f>IF(INDEX('CoC Ranking Data'!$A$1:$CB$106,ROW($E56),4)&lt;&gt;"",INDEX('CoC Ranking Data'!$A$1:$CB$106,ROW($E56),4),"")</f>
        <v/>
      </c>
      <c r="B53" s="292" t="str">
        <f>IF(INDEX('CoC Ranking Data'!$A$1:$CB$106,ROW($E56),5)&lt;&gt;"",INDEX('CoC Ranking Data'!$A$1:$CB$106,ROW($E56),5),"")</f>
        <v/>
      </c>
      <c r="C53" s="293" t="str">
        <f>IF(INDEX('CoC Ranking Data'!$A$1:$CB$106,ROW($E56),7)&lt;&gt;"",INDEX('CoC Ranking Data'!$A$1:$CB$106,ROW($E56),7),"")</f>
        <v/>
      </c>
      <c r="D53" s="293" t="str">
        <f>IF(INDEX('CoC Ranking Data'!$A$1:$CB$106,ROW($E56),64)&lt;&gt;"",INDEX('CoC Ranking Data'!$A$1:$CB$106,ROW($E56),64),"")</f>
        <v/>
      </c>
      <c r="E53" s="264" t="str">
        <f t="shared" si="0"/>
        <v/>
      </c>
    </row>
    <row r="54" spans="1:5" ht="15" customHeight="1" x14ac:dyDescent="0.25">
      <c r="A54" s="292" t="str">
        <f>IF(INDEX('CoC Ranking Data'!$A$1:$CB$106,ROW($E57),4)&lt;&gt;"",INDEX('CoC Ranking Data'!$A$1:$CB$106,ROW($E57),4),"")</f>
        <v/>
      </c>
      <c r="B54" s="292" t="str">
        <f>IF(INDEX('CoC Ranking Data'!$A$1:$CB$106,ROW($E57),5)&lt;&gt;"",INDEX('CoC Ranking Data'!$A$1:$CB$106,ROW($E57),5),"")</f>
        <v/>
      </c>
      <c r="C54" s="293" t="str">
        <f>IF(INDEX('CoC Ranking Data'!$A$1:$CB$106,ROW($E57),7)&lt;&gt;"",INDEX('CoC Ranking Data'!$A$1:$CB$106,ROW($E57),7),"")</f>
        <v/>
      </c>
      <c r="D54" s="293" t="str">
        <f>IF(INDEX('CoC Ranking Data'!$A$1:$CB$106,ROW($E57),64)&lt;&gt;"",INDEX('CoC Ranking Data'!$A$1:$CB$106,ROW($E57),64),"")</f>
        <v/>
      </c>
      <c r="E54" s="264" t="str">
        <f t="shared" si="0"/>
        <v/>
      </c>
    </row>
    <row r="55" spans="1:5" x14ac:dyDescent="0.25">
      <c r="A55" s="292" t="str">
        <f>IF(INDEX('CoC Ranking Data'!$A$1:$CB$106,ROW($E58),4)&lt;&gt;"",INDEX('CoC Ranking Data'!$A$1:$CB$106,ROW($E58),4),"")</f>
        <v/>
      </c>
      <c r="B55" s="292" t="str">
        <f>IF(INDEX('CoC Ranking Data'!$A$1:$CB$106,ROW($E58),5)&lt;&gt;"",INDEX('CoC Ranking Data'!$A$1:$CB$106,ROW($E58),5),"")</f>
        <v/>
      </c>
      <c r="C55" s="293" t="str">
        <f>IF(INDEX('CoC Ranking Data'!$A$1:$CB$106,ROW($E58),7)&lt;&gt;"",INDEX('CoC Ranking Data'!$A$1:$CB$106,ROW($E58),7),"")</f>
        <v/>
      </c>
      <c r="D55" s="293" t="str">
        <f>IF(INDEX('CoC Ranking Data'!$A$1:$CB$106,ROW($E58),64)&lt;&gt;"",INDEX('CoC Ranking Data'!$A$1:$CB$106,ROW($E58),64),"")</f>
        <v/>
      </c>
      <c r="E55" s="264" t="str">
        <f t="shared" si="0"/>
        <v/>
      </c>
    </row>
    <row r="56" spans="1:5" x14ac:dyDescent="0.25">
      <c r="A56" s="292" t="str">
        <f>IF(INDEX('CoC Ranking Data'!$A$1:$CB$106,ROW($E59),4)&lt;&gt;"",INDEX('CoC Ranking Data'!$A$1:$CB$106,ROW($E59),4),"")</f>
        <v/>
      </c>
      <c r="B56" s="292" t="str">
        <f>IF(INDEX('CoC Ranking Data'!$A$1:$CB$106,ROW($E59),5)&lt;&gt;"",INDEX('CoC Ranking Data'!$A$1:$CB$106,ROW($E59),5),"")</f>
        <v/>
      </c>
      <c r="C56" s="293" t="str">
        <f>IF(INDEX('CoC Ranking Data'!$A$1:$CB$106,ROW($E59),7)&lt;&gt;"",INDEX('CoC Ranking Data'!$A$1:$CB$106,ROW($E59),7),"")</f>
        <v/>
      </c>
      <c r="D56" s="293" t="str">
        <f>IF(INDEX('CoC Ranking Data'!$A$1:$CB$106,ROW($E59),64)&lt;&gt;"",INDEX('CoC Ranking Data'!$A$1:$CB$106,ROW($E59),64),"")</f>
        <v/>
      </c>
      <c r="E56" s="264" t="str">
        <f t="shared" si="0"/>
        <v/>
      </c>
    </row>
    <row r="57" spans="1:5" x14ac:dyDescent="0.25">
      <c r="A57" s="292" t="str">
        <f>IF(INDEX('CoC Ranking Data'!$A$1:$CB$106,ROW($E60),4)&lt;&gt;"",INDEX('CoC Ranking Data'!$A$1:$CB$106,ROW($E60),4),"")</f>
        <v/>
      </c>
      <c r="B57" s="292" t="str">
        <f>IF(INDEX('CoC Ranking Data'!$A$1:$CB$106,ROW($E60),5)&lt;&gt;"",INDEX('CoC Ranking Data'!$A$1:$CB$106,ROW($E60),5),"")</f>
        <v/>
      </c>
      <c r="C57" s="293" t="str">
        <f>IF(INDEX('CoC Ranking Data'!$A$1:$CB$106,ROW($E60),7)&lt;&gt;"",INDEX('CoC Ranking Data'!$A$1:$CB$106,ROW($E60),7),"")</f>
        <v/>
      </c>
      <c r="D57" s="293" t="str">
        <f>IF(INDEX('CoC Ranking Data'!$A$1:$CB$106,ROW($E60),64)&lt;&gt;"",INDEX('CoC Ranking Data'!$A$1:$CB$106,ROW($E60),64),"")</f>
        <v/>
      </c>
      <c r="E57" s="264" t="str">
        <f t="shared" si="0"/>
        <v/>
      </c>
    </row>
    <row r="58" spans="1:5" x14ac:dyDescent="0.25">
      <c r="A58" s="292" t="str">
        <f>IF(INDEX('CoC Ranking Data'!$A$1:$CB$106,ROW($E61),4)&lt;&gt;"",INDEX('CoC Ranking Data'!$A$1:$CB$106,ROW($E61),4),"")</f>
        <v/>
      </c>
      <c r="B58" s="292" t="str">
        <f>IF(INDEX('CoC Ranking Data'!$A$1:$CB$106,ROW($E61),5)&lt;&gt;"",INDEX('CoC Ranking Data'!$A$1:$CB$106,ROW($E61),5),"")</f>
        <v/>
      </c>
      <c r="C58" s="293" t="str">
        <f>IF(INDEX('CoC Ranking Data'!$A$1:$CB$106,ROW($E61),7)&lt;&gt;"",INDEX('CoC Ranking Data'!$A$1:$CB$106,ROW($E61),7),"")</f>
        <v/>
      </c>
      <c r="D58" s="293" t="str">
        <f>IF(INDEX('CoC Ranking Data'!$A$1:$CB$106,ROW($E61),64)&lt;&gt;"",INDEX('CoC Ranking Data'!$A$1:$CB$106,ROW($E61),64),"")</f>
        <v/>
      </c>
      <c r="E58" s="264" t="str">
        <f t="shared" si="0"/>
        <v/>
      </c>
    </row>
    <row r="59" spans="1:5" x14ac:dyDescent="0.25">
      <c r="A59" s="292" t="str">
        <f>IF(INDEX('CoC Ranking Data'!$A$1:$CB$106,ROW($E62),4)&lt;&gt;"",INDEX('CoC Ranking Data'!$A$1:$CB$106,ROW($E62),4),"")</f>
        <v/>
      </c>
      <c r="B59" s="292" t="str">
        <f>IF(INDEX('CoC Ranking Data'!$A$1:$CB$106,ROW($E62),5)&lt;&gt;"",INDEX('CoC Ranking Data'!$A$1:$CB$106,ROW($E62),5),"")</f>
        <v/>
      </c>
      <c r="C59" s="293" t="str">
        <f>IF(INDEX('CoC Ranking Data'!$A$1:$CB$106,ROW($E62),7)&lt;&gt;"",INDEX('CoC Ranking Data'!$A$1:$CB$106,ROW($E62),7),"")</f>
        <v/>
      </c>
      <c r="D59" s="293" t="str">
        <f>IF(INDEX('CoC Ranking Data'!$A$1:$CB$106,ROW($E62),64)&lt;&gt;"",INDEX('CoC Ranking Data'!$A$1:$CB$106,ROW($E62),64),"")</f>
        <v/>
      </c>
      <c r="E59" s="264" t="str">
        <f t="shared" si="0"/>
        <v/>
      </c>
    </row>
    <row r="60" spans="1:5" x14ac:dyDescent="0.25">
      <c r="A60" s="292" t="str">
        <f>IF(INDEX('CoC Ranking Data'!$A$1:$CB$106,ROW($E63),4)&lt;&gt;"",INDEX('CoC Ranking Data'!$A$1:$CB$106,ROW($E63),4),"")</f>
        <v/>
      </c>
      <c r="B60" s="292" t="str">
        <f>IF(INDEX('CoC Ranking Data'!$A$1:$CB$106,ROW($E63),5)&lt;&gt;"",INDEX('CoC Ranking Data'!$A$1:$CB$106,ROW($E63),5),"")</f>
        <v/>
      </c>
      <c r="C60" s="293" t="str">
        <f>IF(INDEX('CoC Ranking Data'!$A$1:$CB$106,ROW($E63),7)&lt;&gt;"",INDEX('CoC Ranking Data'!$A$1:$CB$106,ROW($E63),7),"")</f>
        <v/>
      </c>
      <c r="D60" s="293" t="str">
        <f>IF(INDEX('CoC Ranking Data'!$A$1:$CB$106,ROW($E63),64)&lt;&gt;"",INDEX('CoC Ranking Data'!$A$1:$CB$106,ROW($E63),64),"")</f>
        <v/>
      </c>
      <c r="E60" s="264" t="str">
        <f t="shared" si="0"/>
        <v/>
      </c>
    </row>
    <row r="61" spans="1:5" x14ac:dyDescent="0.25">
      <c r="A61" s="292" t="str">
        <f>IF(INDEX('CoC Ranking Data'!$A$1:$CB$106,ROW($E64),4)&lt;&gt;"",INDEX('CoC Ranking Data'!$A$1:$CB$106,ROW($E64),4),"")</f>
        <v/>
      </c>
      <c r="B61" s="292" t="str">
        <f>IF(INDEX('CoC Ranking Data'!$A$1:$CB$106,ROW($E64),5)&lt;&gt;"",INDEX('CoC Ranking Data'!$A$1:$CB$106,ROW($E64),5),"")</f>
        <v/>
      </c>
      <c r="C61" s="293" t="str">
        <f>IF(INDEX('CoC Ranking Data'!$A$1:$CB$106,ROW($E64),7)&lt;&gt;"",INDEX('CoC Ranking Data'!$A$1:$CB$106,ROW($E64),7),"")</f>
        <v/>
      </c>
      <c r="D61" s="293" t="str">
        <f>IF(INDEX('CoC Ranking Data'!$A$1:$CB$106,ROW($E64),64)&lt;&gt;"",INDEX('CoC Ranking Data'!$A$1:$CB$106,ROW($E64),64),"")</f>
        <v/>
      </c>
      <c r="E61" s="264" t="str">
        <f t="shared" si="0"/>
        <v/>
      </c>
    </row>
    <row r="62" spans="1:5" x14ac:dyDescent="0.25">
      <c r="A62" s="292" t="str">
        <f>IF(INDEX('CoC Ranking Data'!$A$1:$CB$106,ROW($E65),4)&lt;&gt;"",INDEX('CoC Ranking Data'!$A$1:$CB$106,ROW($E65),4),"")</f>
        <v/>
      </c>
      <c r="B62" s="292" t="str">
        <f>IF(INDEX('CoC Ranking Data'!$A$1:$CB$106,ROW($E65),5)&lt;&gt;"",INDEX('CoC Ranking Data'!$A$1:$CB$106,ROW($E65),5),"")</f>
        <v/>
      </c>
      <c r="C62" s="293" t="str">
        <f>IF(INDEX('CoC Ranking Data'!$A$1:$CB$106,ROW($E65),7)&lt;&gt;"",INDEX('CoC Ranking Data'!$A$1:$CB$106,ROW($E65),7),"")</f>
        <v/>
      </c>
      <c r="D62" s="293" t="str">
        <f>IF(INDEX('CoC Ranking Data'!$A$1:$CB$106,ROW($E65),64)&lt;&gt;"",INDEX('CoC Ranking Data'!$A$1:$CB$106,ROW($E65),64),"")</f>
        <v/>
      </c>
      <c r="E62" s="264" t="str">
        <f t="shared" si="0"/>
        <v/>
      </c>
    </row>
    <row r="63" spans="1:5" x14ac:dyDescent="0.25">
      <c r="A63" s="292" t="str">
        <f>IF(INDEX('CoC Ranking Data'!$A$1:$CB$106,ROW($E66),4)&lt;&gt;"",INDEX('CoC Ranking Data'!$A$1:$CB$106,ROW($E66),4),"")</f>
        <v/>
      </c>
      <c r="B63" s="292" t="str">
        <f>IF(INDEX('CoC Ranking Data'!$A$1:$CB$106,ROW($E66),5)&lt;&gt;"",INDEX('CoC Ranking Data'!$A$1:$CB$106,ROW($E66),5),"")</f>
        <v/>
      </c>
      <c r="C63" s="293" t="str">
        <f>IF(INDEX('CoC Ranking Data'!$A$1:$CB$106,ROW($E66),7)&lt;&gt;"",INDEX('CoC Ranking Data'!$A$1:$CB$106,ROW($E66),7),"")</f>
        <v/>
      </c>
      <c r="D63" s="293" t="str">
        <f>IF(INDEX('CoC Ranking Data'!$A$1:$CB$106,ROW($E66),64)&lt;&gt;"",INDEX('CoC Ranking Data'!$A$1:$CB$106,ROW($E66),64),"")</f>
        <v/>
      </c>
      <c r="E63" s="264" t="str">
        <f t="shared" si="0"/>
        <v/>
      </c>
    </row>
    <row r="64" spans="1:5" x14ac:dyDescent="0.25">
      <c r="A64" s="292" t="str">
        <f>IF(INDEX('CoC Ranking Data'!$A$1:$CB$106,ROW($E67),4)&lt;&gt;"",INDEX('CoC Ranking Data'!$A$1:$CB$106,ROW($E67),4),"")</f>
        <v/>
      </c>
      <c r="B64" s="292" t="str">
        <f>IF(INDEX('CoC Ranking Data'!$A$1:$CB$106,ROW($E67),5)&lt;&gt;"",INDEX('CoC Ranking Data'!$A$1:$CB$106,ROW($E67),5),"")</f>
        <v/>
      </c>
      <c r="C64" s="293" t="str">
        <f>IF(INDEX('CoC Ranking Data'!$A$1:$CB$106,ROW($E67),7)&lt;&gt;"",INDEX('CoC Ranking Data'!$A$1:$CB$106,ROW($E67),7),"")</f>
        <v/>
      </c>
      <c r="D64" s="293" t="str">
        <f>IF(INDEX('CoC Ranking Data'!$A$1:$CB$106,ROW($E67),64)&lt;&gt;"",INDEX('CoC Ranking Data'!$A$1:$CB$106,ROW($E67),64),"")</f>
        <v/>
      </c>
      <c r="E64" s="264" t="str">
        <f t="shared" si="0"/>
        <v/>
      </c>
    </row>
    <row r="65" spans="1:5" x14ac:dyDescent="0.25">
      <c r="A65" s="292" t="str">
        <f>IF(INDEX('CoC Ranking Data'!$A$1:$CB$106,ROW($E68),4)&lt;&gt;"",INDEX('CoC Ranking Data'!$A$1:$CB$106,ROW($E68),4),"")</f>
        <v/>
      </c>
      <c r="B65" s="292" t="str">
        <f>IF(INDEX('CoC Ranking Data'!$A$1:$CB$106,ROW($E68),5)&lt;&gt;"",INDEX('CoC Ranking Data'!$A$1:$CB$106,ROW($E68),5),"")</f>
        <v/>
      </c>
      <c r="C65" s="293" t="str">
        <f>IF(INDEX('CoC Ranking Data'!$A$1:$CB$106,ROW($E68),7)&lt;&gt;"",INDEX('CoC Ranking Data'!$A$1:$CB$106,ROW($E68),7),"")</f>
        <v/>
      </c>
      <c r="D65" s="293" t="str">
        <f>IF(INDEX('CoC Ranking Data'!$A$1:$CB$106,ROW($E68),64)&lt;&gt;"",INDEX('CoC Ranking Data'!$A$1:$CB$106,ROW($E68),64),"")</f>
        <v/>
      </c>
      <c r="E65" s="264" t="str">
        <f t="shared" si="0"/>
        <v/>
      </c>
    </row>
    <row r="66" spans="1:5" x14ac:dyDescent="0.25">
      <c r="A66" s="292" t="str">
        <f>IF(INDEX('CoC Ranking Data'!$A$1:$CB$106,ROW($E69),4)&lt;&gt;"",INDEX('CoC Ranking Data'!$A$1:$CB$106,ROW($E69),4),"")</f>
        <v/>
      </c>
      <c r="B66" s="292" t="str">
        <f>IF(INDEX('CoC Ranking Data'!$A$1:$CB$106,ROW($E69),5)&lt;&gt;"",INDEX('CoC Ranking Data'!$A$1:$CB$106,ROW($E69),5),"")</f>
        <v/>
      </c>
      <c r="C66" s="293" t="str">
        <f>IF(INDEX('CoC Ranking Data'!$A$1:$CB$106,ROW($E69),7)&lt;&gt;"",INDEX('CoC Ranking Data'!$A$1:$CB$106,ROW($E69),7),"")</f>
        <v/>
      </c>
      <c r="D66" s="293" t="str">
        <f>IF(INDEX('CoC Ranking Data'!$A$1:$CB$106,ROW($E69),64)&lt;&gt;"",INDEX('CoC Ranking Data'!$A$1:$CB$106,ROW($E69),64),"")</f>
        <v/>
      </c>
      <c r="E66" s="264" t="str">
        <f t="shared" si="0"/>
        <v/>
      </c>
    </row>
    <row r="67" spans="1:5" x14ac:dyDescent="0.25">
      <c r="A67" s="292" t="str">
        <f>IF(INDEX('CoC Ranking Data'!$A$1:$CB$106,ROW($E70),4)&lt;&gt;"",INDEX('CoC Ranking Data'!$A$1:$CB$106,ROW($E70),4),"")</f>
        <v/>
      </c>
      <c r="B67" s="292" t="str">
        <f>IF(INDEX('CoC Ranking Data'!$A$1:$CB$106,ROW($E70),5)&lt;&gt;"",INDEX('CoC Ranking Data'!$A$1:$CB$106,ROW($E70),5),"")</f>
        <v/>
      </c>
      <c r="C67" s="293" t="str">
        <f>IF(INDEX('CoC Ranking Data'!$A$1:$CB$106,ROW($E70),7)&lt;&gt;"",INDEX('CoC Ranking Data'!$A$1:$CB$106,ROW($E70),7),"")</f>
        <v/>
      </c>
      <c r="D67" s="293" t="str">
        <f>IF(INDEX('CoC Ranking Data'!$A$1:$CB$106,ROW($E70),64)&lt;&gt;"",INDEX('CoC Ranking Data'!$A$1:$CB$106,ROW($E70),64),"")</f>
        <v/>
      </c>
      <c r="E67" s="264" t="str">
        <f t="shared" si="0"/>
        <v/>
      </c>
    </row>
    <row r="68" spans="1:5" x14ac:dyDescent="0.25">
      <c r="A68" s="292" t="str">
        <f>IF(INDEX('CoC Ranking Data'!$A$1:$CB$106,ROW($E71),4)&lt;&gt;"",INDEX('CoC Ranking Data'!$A$1:$CB$106,ROW($E71),4),"")</f>
        <v/>
      </c>
      <c r="B68" s="292" t="str">
        <f>IF(INDEX('CoC Ranking Data'!$A$1:$CB$106,ROW($E71),5)&lt;&gt;"",INDEX('CoC Ranking Data'!$A$1:$CB$106,ROW($E71),5),"")</f>
        <v/>
      </c>
      <c r="C68" s="293" t="str">
        <f>IF(INDEX('CoC Ranking Data'!$A$1:$CB$106,ROW($E71),7)&lt;&gt;"",INDEX('CoC Ranking Data'!$A$1:$CB$106,ROW($E71),7),"")</f>
        <v/>
      </c>
      <c r="D68" s="293" t="str">
        <f>IF(INDEX('CoC Ranking Data'!$A$1:$CB$106,ROW($E71),64)&lt;&gt;"",INDEX('CoC Ranking Data'!$A$1:$CB$106,ROW($E71),64),"")</f>
        <v/>
      </c>
      <c r="E68" s="264" t="str">
        <f t="shared" si="0"/>
        <v/>
      </c>
    </row>
    <row r="69" spans="1:5" x14ac:dyDescent="0.25">
      <c r="A69" s="292" t="str">
        <f>IF(INDEX('CoC Ranking Data'!$A$1:$CB$106,ROW($E72),4)&lt;&gt;"",INDEX('CoC Ranking Data'!$A$1:$CB$106,ROW($E72),4),"")</f>
        <v/>
      </c>
      <c r="B69" s="292" t="str">
        <f>IF(INDEX('CoC Ranking Data'!$A$1:$CB$106,ROW($E72),5)&lt;&gt;"",INDEX('CoC Ranking Data'!$A$1:$CB$106,ROW($E72),5),"")</f>
        <v/>
      </c>
      <c r="C69" s="293" t="str">
        <f>IF(INDEX('CoC Ranking Data'!$A$1:$CB$106,ROW($E72),7)&lt;&gt;"",INDEX('CoC Ranking Data'!$A$1:$CB$106,ROW($E72),7),"")</f>
        <v/>
      </c>
      <c r="D69" s="293" t="str">
        <f>IF(INDEX('CoC Ranking Data'!$A$1:$CB$106,ROW($E72),64)&lt;&gt;"",INDEX('CoC Ranking Data'!$A$1:$CB$106,ROW($E72),64),"")</f>
        <v/>
      </c>
      <c r="E69" s="264" t="str">
        <f t="shared" si="0"/>
        <v/>
      </c>
    </row>
    <row r="70" spans="1:5" x14ac:dyDescent="0.25">
      <c r="A70" s="292" t="str">
        <f>IF(INDEX('CoC Ranking Data'!$A$1:$CB$106,ROW($E73),4)&lt;&gt;"",INDEX('CoC Ranking Data'!$A$1:$CB$106,ROW($E73),4),"")</f>
        <v/>
      </c>
      <c r="B70" s="292" t="str">
        <f>IF(INDEX('CoC Ranking Data'!$A$1:$CB$106,ROW($E73),5)&lt;&gt;"",INDEX('CoC Ranking Data'!$A$1:$CB$106,ROW($E73),5),"")</f>
        <v/>
      </c>
      <c r="C70" s="293" t="str">
        <f>IF(INDEX('CoC Ranking Data'!$A$1:$CB$106,ROW($E73),7)&lt;&gt;"",INDEX('CoC Ranking Data'!$A$1:$CB$106,ROW($E73),7),"")</f>
        <v/>
      </c>
      <c r="D70" s="293" t="str">
        <f>IF(INDEX('CoC Ranking Data'!$A$1:$CB$106,ROW($E73),64)&lt;&gt;"",INDEX('CoC Ranking Data'!$A$1:$CB$106,ROW($E73),64),"")</f>
        <v/>
      </c>
      <c r="E70" s="264" t="str">
        <f t="shared" si="0"/>
        <v/>
      </c>
    </row>
    <row r="71" spans="1:5" x14ac:dyDescent="0.25">
      <c r="A71" s="292" t="str">
        <f>IF(INDEX('CoC Ranking Data'!$A$1:$CB$106,ROW($E74),4)&lt;&gt;"",INDEX('CoC Ranking Data'!$A$1:$CB$106,ROW($E74),4),"")</f>
        <v/>
      </c>
      <c r="B71" s="292" t="str">
        <f>IF(INDEX('CoC Ranking Data'!$A$1:$CB$106,ROW($E74),5)&lt;&gt;"",INDEX('CoC Ranking Data'!$A$1:$CB$106,ROW($E74),5),"")</f>
        <v/>
      </c>
      <c r="C71" s="293" t="str">
        <f>IF(INDEX('CoC Ranking Data'!$A$1:$CB$106,ROW($E74),7)&lt;&gt;"",INDEX('CoC Ranking Data'!$A$1:$CB$106,ROW($E74),7),"")</f>
        <v/>
      </c>
      <c r="D71" s="293" t="str">
        <f>IF(INDEX('CoC Ranking Data'!$A$1:$CB$106,ROW($E74),64)&lt;&gt;"",INDEX('CoC Ranking Data'!$A$1:$CB$106,ROW($E74),64),"")</f>
        <v/>
      </c>
      <c r="E71" s="264" t="str">
        <f t="shared" ref="E71:E102" si="1">IF(AND(A71&lt;&gt;"",D71&lt;&gt;""), IF(LEFT(TRIM(D71),1) = "O",4, 0), "")</f>
        <v/>
      </c>
    </row>
    <row r="72" spans="1:5" x14ac:dyDescent="0.25">
      <c r="A72" s="292" t="str">
        <f>IF(INDEX('CoC Ranking Data'!$A$1:$CB$106,ROW($E75),4)&lt;&gt;"",INDEX('CoC Ranking Data'!$A$1:$CB$106,ROW($E75),4),"")</f>
        <v/>
      </c>
      <c r="B72" s="292" t="str">
        <f>IF(INDEX('CoC Ranking Data'!$A$1:$CB$106,ROW($E75),5)&lt;&gt;"",INDEX('CoC Ranking Data'!$A$1:$CB$106,ROW($E75),5),"")</f>
        <v/>
      </c>
      <c r="C72" s="293" t="str">
        <f>IF(INDEX('CoC Ranking Data'!$A$1:$CB$106,ROW($E75),7)&lt;&gt;"",INDEX('CoC Ranking Data'!$A$1:$CB$106,ROW($E75),7),"")</f>
        <v/>
      </c>
      <c r="D72" s="293" t="str">
        <f>IF(INDEX('CoC Ranking Data'!$A$1:$CB$106,ROW($E75),64)&lt;&gt;"",INDEX('CoC Ranking Data'!$A$1:$CB$106,ROW($E75),64),"")</f>
        <v/>
      </c>
      <c r="E72" s="264" t="str">
        <f t="shared" si="1"/>
        <v/>
      </c>
    </row>
    <row r="73" spans="1:5" x14ac:dyDescent="0.25">
      <c r="A73" s="292" t="str">
        <f>IF(INDEX('CoC Ranking Data'!$A$1:$CB$106,ROW($E76),4)&lt;&gt;"",INDEX('CoC Ranking Data'!$A$1:$CB$106,ROW($E76),4),"")</f>
        <v/>
      </c>
      <c r="B73" s="292" t="str">
        <f>IF(INDEX('CoC Ranking Data'!$A$1:$CB$106,ROW($E76),5)&lt;&gt;"",INDEX('CoC Ranking Data'!$A$1:$CB$106,ROW($E76),5),"")</f>
        <v/>
      </c>
      <c r="C73" s="293" t="str">
        <f>IF(INDEX('CoC Ranking Data'!$A$1:$CB$106,ROW($E76),7)&lt;&gt;"",INDEX('CoC Ranking Data'!$A$1:$CB$106,ROW($E76),7),"")</f>
        <v/>
      </c>
      <c r="D73" s="293" t="str">
        <f>IF(INDEX('CoC Ranking Data'!$A$1:$CB$106,ROW($E76),64)&lt;&gt;"",INDEX('CoC Ranking Data'!$A$1:$CB$106,ROW($E76),64),"")</f>
        <v/>
      </c>
      <c r="E73" s="264" t="str">
        <f t="shared" si="1"/>
        <v/>
      </c>
    </row>
    <row r="74" spans="1:5" x14ac:dyDescent="0.25">
      <c r="A74" s="292" t="str">
        <f>IF(INDEX('CoC Ranking Data'!$A$1:$CB$106,ROW($E77),4)&lt;&gt;"",INDEX('CoC Ranking Data'!$A$1:$CB$106,ROW($E77),4),"")</f>
        <v/>
      </c>
      <c r="B74" s="292" t="str">
        <f>IF(INDEX('CoC Ranking Data'!$A$1:$CB$106,ROW($E77),5)&lt;&gt;"",INDEX('CoC Ranking Data'!$A$1:$CB$106,ROW($E77),5),"")</f>
        <v/>
      </c>
      <c r="C74" s="293" t="str">
        <f>IF(INDEX('CoC Ranking Data'!$A$1:$CB$106,ROW($E77),7)&lt;&gt;"",INDEX('CoC Ranking Data'!$A$1:$CB$106,ROW($E77),7),"")</f>
        <v/>
      </c>
      <c r="D74" s="293" t="str">
        <f>IF(INDEX('CoC Ranking Data'!$A$1:$CB$106,ROW($E77),64)&lt;&gt;"",INDEX('CoC Ranking Data'!$A$1:$CB$106,ROW($E77),64),"")</f>
        <v/>
      </c>
      <c r="E74" s="264" t="str">
        <f t="shared" si="1"/>
        <v/>
      </c>
    </row>
    <row r="75" spans="1:5" x14ac:dyDescent="0.25">
      <c r="A75" s="292" t="str">
        <f>IF(INDEX('CoC Ranking Data'!$A$1:$CB$106,ROW($E78),4)&lt;&gt;"",INDEX('CoC Ranking Data'!$A$1:$CB$106,ROW($E78),4),"")</f>
        <v/>
      </c>
      <c r="B75" s="292" t="str">
        <f>IF(INDEX('CoC Ranking Data'!$A$1:$CB$106,ROW($E78),5)&lt;&gt;"",INDEX('CoC Ranking Data'!$A$1:$CB$106,ROW($E78),5),"")</f>
        <v/>
      </c>
      <c r="C75" s="293" t="str">
        <f>IF(INDEX('CoC Ranking Data'!$A$1:$CB$106,ROW($E78),7)&lt;&gt;"",INDEX('CoC Ranking Data'!$A$1:$CB$106,ROW($E78),7),"")</f>
        <v/>
      </c>
      <c r="D75" s="293" t="str">
        <f>IF(INDEX('CoC Ranking Data'!$A$1:$CB$106,ROW($E78),64)&lt;&gt;"",INDEX('CoC Ranking Data'!$A$1:$CB$106,ROW($E78),64),"")</f>
        <v/>
      </c>
      <c r="E75" s="264" t="str">
        <f t="shared" si="1"/>
        <v/>
      </c>
    </row>
    <row r="76" spans="1:5" x14ac:dyDescent="0.25">
      <c r="A76" s="292" t="str">
        <f>IF(INDEX('CoC Ranking Data'!$A$1:$CB$106,ROW($E79),4)&lt;&gt;"",INDEX('CoC Ranking Data'!$A$1:$CB$106,ROW($E79),4),"")</f>
        <v/>
      </c>
      <c r="B76" s="292" t="str">
        <f>IF(INDEX('CoC Ranking Data'!$A$1:$CB$106,ROW($E79),5)&lt;&gt;"",INDEX('CoC Ranking Data'!$A$1:$CB$106,ROW($E79),5),"")</f>
        <v/>
      </c>
      <c r="C76" s="293" t="str">
        <f>IF(INDEX('CoC Ranking Data'!$A$1:$CB$106,ROW($E79),7)&lt;&gt;"",INDEX('CoC Ranking Data'!$A$1:$CB$106,ROW($E79),7),"")</f>
        <v/>
      </c>
      <c r="D76" s="293" t="str">
        <f>IF(INDEX('CoC Ranking Data'!$A$1:$CB$106,ROW($E79),64)&lt;&gt;"",INDEX('CoC Ranking Data'!$A$1:$CB$106,ROW($E79),64),"")</f>
        <v/>
      </c>
      <c r="E76" s="264" t="str">
        <f t="shared" si="1"/>
        <v/>
      </c>
    </row>
    <row r="77" spans="1:5" x14ac:dyDescent="0.25">
      <c r="A77" s="292" t="str">
        <f>IF(INDEX('CoC Ranking Data'!$A$1:$CB$106,ROW($E80),4)&lt;&gt;"",INDEX('CoC Ranking Data'!$A$1:$CB$106,ROW($E80),4),"")</f>
        <v/>
      </c>
      <c r="B77" s="292" t="str">
        <f>IF(INDEX('CoC Ranking Data'!$A$1:$CB$106,ROW($E80),5)&lt;&gt;"",INDEX('CoC Ranking Data'!$A$1:$CB$106,ROW($E80),5),"")</f>
        <v/>
      </c>
      <c r="C77" s="293" t="str">
        <f>IF(INDEX('CoC Ranking Data'!$A$1:$CB$106,ROW($E80),7)&lt;&gt;"",INDEX('CoC Ranking Data'!$A$1:$CB$106,ROW($E80),7),"")</f>
        <v/>
      </c>
      <c r="D77" s="293" t="str">
        <f>IF(INDEX('CoC Ranking Data'!$A$1:$CB$106,ROW($E80),64)&lt;&gt;"",INDEX('CoC Ranking Data'!$A$1:$CB$106,ROW($E80),64),"")</f>
        <v/>
      </c>
      <c r="E77" s="264" t="str">
        <f t="shared" si="1"/>
        <v/>
      </c>
    </row>
    <row r="78" spans="1:5" x14ac:dyDescent="0.25">
      <c r="A78" s="292" t="str">
        <f>IF(INDEX('CoC Ranking Data'!$A$1:$CB$106,ROW($E81),4)&lt;&gt;"",INDEX('CoC Ranking Data'!$A$1:$CB$106,ROW($E81),4),"")</f>
        <v/>
      </c>
      <c r="B78" s="292" t="str">
        <f>IF(INDEX('CoC Ranking Data'!$A$1:$CB$106,ROW($E81),5)&lt;&gt;"",INDEX('CoC Ranking Data'!$A$1:$CB$106,ROW($E81),5),"")</f>
        <v/>
      </c>
      <c r="C78" s="293" t="str">
        <f>IF(INDEX('CoC Ranking Data'!$A$1:$CB$106,ROW($E81),7)&lt;&gt;"",INDEX('CoC Ranking Data'!$A$1:$CB$106,ROW($E81),7),"")</f>
        <v/>
      </c>
      <c r="D78" s="293" t="str">
        <f>IF(INDEX('CoC Ranking Data'!$A$1:$CB$106,ROW($E81),64)&lt;&gt;"",INDEX('CoC Ranking Data'!$A$1:$CB$106,ROW($E81),64),"")</f>
        <v/>
      </c>
      <c r="E78" s="264" t="str">
        <f t="shared" si="1"/>
        <v/>
      </c>
    </row>
    <row r="79" spans="1:5" x14ac:dyDescent="0.25">
      <c r="A79" s="292" t="str">
        <f>IF(INDEX('CoC Ranking Data'!$A$1:$CB$106,ROW($E82),4)&lt;&gt;"",INDEX('CoC Ranking Data'!$A$1:$CB$106,ROW($E82),4),"")</f>
        <v/>
      </c>
      <c r="B79" s="292" t="str">
        <f>IF(INDEX('CoC Ranking Data'!$A$1:$CB$106,ROW($E82),5)&lt;&gt;"",INDEX('CoC Ranking Data'!$A$1:$CB$106,ROW($E82),5),"")</f>
        <v/>
      </c>
      <c r="C79" s="293" t="str">
        <f>IF(INDEX('CoC Ranking Data'!$A$1:$CB$106,ROW($E82),7)&lt;&gt;"",INDEX('CoC Ranking Data'!$A$1:$CB$106,ROW($E82),7),"")</f>
        <v/>
      </c>
      <c r="D79" s="293" t="str">
        <f>IF(INDEX('CoC Ranking Data'!$A$1:$CB$106,ROW($E82),64)&lt;&gt;"",INDEX('CoC Ranking Data'!$A$1:$CB$106,ROW($E82),64),"")</f>
        <v/>
      </c>
      <c r="E79" s="264" t="str">
        <f t="shared" si="1"/>
        <v/>
      </c>
    </row>
    <row r="80" spans="1:5" x14ac:dyDescent="0.25">
      <c r="A80" s="292" t="str">
        <f>IF(INDEX('CoC Ranking Data'!$A$1:$CB$106,ROW($E83),4)&lt;&gt;"",INDEX('CoC Ranking Data'!$A$1:$CB$106,ROW($E83),4),"")</f>
        <v/>
      </c>
      <c r="B80" s="292" t="str">
        <f>IF(INDEX('CoC Ranking Data'!$A$1:$CB$106,ROW($E83),5)&lt;&gt;"",INDEX('CoC Ranking Data'!$A$1:$CB$106,ROW($E83),5),"")</f>
        <v/>
      </c>
      <c r="C80" s="293" t="str">
        <f>IF(INDEX('CoC Ranking Data'!$A$1:$CB$106,ROW($E83),7)&lt;&gt;"",INDEX('CoC Ranking Data'!$A$1:$CB$106,ROW($E83),7),"")</f>
        <v/>
      </c>
      <c r="D80" s="293" t="str">
        <f>IF(INDEX('CoC Ranking Data'!$A$1:$CB$106,ROW($E83),64)&lt;&gt;"",INDEX('CoC Ranking Data'!$A$1:$CB$106,ROW($E83),64),"")</f>
        <v/>
      </c>
      <c r="E80" s="264" t="str">
        <f t="shared" si="1"/>
        <v/>
      </c>
    </row>
    <row r="81" spans="1:5" x14ac:dyDescent="0.25">
      <c r="A81" s="292" t="str">
        <f>IF(INDEX('CoC Ranking Data'!$A$1:$CB$106,ROW($E84),4)&lt;&gt;"",INDEX('CoC Ranking Data'!$A$1:$CB$106,ROW($E84),4),"")</f>
        <v/>
      </c>
      <c r="B81" s="292" t="str">
        <f>IF(INDEX('CoC Ranking Data'!$A$1:$CB$106,ROW($E84),5)&lt;&gt;"",INDEX('CoC Ranking Data'!$A$1:$CB$106,ROW($E84),5),"")</f>
        <v/>
      </c>
      <c r="C81" s="293" t="str">
        <f>IF(INDEX('CoC Ranking Data'!$A$1:$CB$106,ROW($E84),7)&lt;&gt;"",INDEX('CoC Ranking Data'!$A$1:$CB$106,ROW($E84),7),"")</f>
        <v/>
      </c>
      <c r="D81" s="293" t="str">
        <f>IF(INDEX('CoC Ranking Data'!$A$1:$CB$106,ROW($E84),64)&lt;&gt;"",INDEX('CoC Ranking Data'!$A$1:$CB$106,ROW($E84),64),"")</f>
        <v/>
      </c>
      <c r="E81" s="264" t="str">
        <f t="shared" si="1"/>
        <v/>
      </c>
    </row>
    <row r="82" spans="1:5" x14ac:dyDescent="0.25">
      <c r="A82" s="292" t="str">
        <f>IF(INDEX('CoC Ranking Data'!$A$1:$CB$106,ROW($E85),4)&lt;&gt;"",INDEX('CoC Ranking Data'!$A$1:$CB$106,ROW($E85),4),"")</f>
        <v/>
      </c>
      <c r="B82" s="292" t="str">
        <f>IF(INDEX('CoC Ranking Data'!$A$1:$CB$106,ROW($E85),5)&lt;&gt;"",INDEX('CoC Ranking Data'!$A$1:$CB$106,ROW($E85),5),"")</f>
        <v/>
      </c>
      <c r="C82" s="293" t="str">
        <f>IF(INDEX('CoC Ranking Data'!$A$1:$CB$106,ROW($E85),7)&lt;&gt;"",INDEX('CoC Ranking Data'!$A$1:$CB$106,ROW($E85),7),"")</f>
        <v/>
      </c>
      <c r="D82" s="293" t="str">
        <f>IF(INDEX('CoC Ranking Data'!$A$1:$CB$106,ROW($E85),64)&lt;&gt;"",INDEX('CoC Ranking Data'!$A$1:$CB$106,ROW($E85),64),"")</f>
        <v/>
      </c>
      <c r="E82" s="264" t="str">
        <f t="shared" si="1"/>
        <v/>
      </c>
    </row>
    <row r="83" spans="1:5" x14ac:dyDescent="0.25">
      <c r="A83" s="292" t="str">
        <f>IF(INDEX('CoC Ranking Data'!$A$1:$CB$106,ROW($E86),4)&lt;&gt;"",INDEX('CoC Ranking Data'!$A$1:$CB$106,ROW($E86),4),"")</f>
        <v/>
      </c>
      <c r="B83" s="292" t="str">
        <f>IF(INDEX('CoC Ranking Data'!$A$1:$CB$106,ROW($E86),5)&lt;&gt;"",INDEX('CoC Ranking Data'!$A$1:$CB$106,ROW($E86),5),"")</f>
        <v/>
      </c>
      <c r="C83" s="293" t="str">
        <f>IF(INDEX('CoC Ranking Data'!$A$1:$CB$106,ROW($E86),7)&lt;&gt;"",INDEX('CoC Ranking Data'!$A$1:$CB$106,ROW($E86),7),"")</f>
        <v/>
      </c>
      <c r="D83" s="293" t="str">
        <f>IF(INDEX('CoC Ranking Data'!$A$1:$CB$106,ROW($E86),64)&lt;&gt;"",INDEX('CoC Ranking Data'!$A$1:$CB$106,ROW($E86),64),"")</f>
        <v/>
      </c>
      <c r="E83" s="264" t="str">
        <f t="shared" si="1"/>
        <v/>
      </c>
    </row>
    <row r="84" spans="1:5" x14ac:dyDescent="0.25">
      <c r="A84" s="292" t="str">
        <f>IF(INDEX('CoC Ranking Data'!$A$1:$CB$106,ROW($E87),4)&lt;&gt;"",INDEX('CoC Ranking Data'!$A$1:$CB$106,ROW($E87),4),"")</f>
        <v/>
      </c>
      <c r="B84" s="292" t="str">
        <f>IF(INDEX('CoC Ranking Data'!$A$1:$CB$106,ROW($E87),5)&lt;&gt;"",INDEX('CoC Ranking Data'!$A$1:$CB$106,ROW($E87),5),"")</f>
        <v/>
      </c>
      <c r="C84" s="293" t="str">
        <f>IF(INDEX('CoC Ranking Data'!$A$1:$CB$106,ROW($E87),7)&lt;&gt;"",INDEX('CoC Ranking Data'!$A$1:$CB$106,ROW($E87),7),"")</f>
        <v/>
      </c>
      <c r="D84" s="293" t="str">
        <f>IF(INDEX('CoC Ranking Data'!$A$1:$CB$106,ROW($E87),64)&lt;&gt;"",INDEX('CoC Ranking Data'!$A$1:$CB$106,ROW($E87),64),"")</f>
        <v/>
      </c>
      <c r="E84" s="264" t="str">
        <f t="shared" si="1"/>
        <v/>
      </c>
    </row>
    <row r="85" spans="1:5" x14ac:dyDescent="0.25">
      <c r="A85" s="292" t="str">
        <f>IF(INDEX('CoC Ranking Data'!$A$1:$CB$106,ROW($E88),4)&lt;&gt;"",INDEX('CoC Ranking Data'!$A$1:$CB$106,ROW($E88),4),"")</f>
        <v/>
      </c>
      <c r="B85" s="292" t="str">
        <f>IF(INDEX('CoC Ranking Data'!$A$1:$CB$106,ROW($E88),5)&lt;&gt;"",INDEX('CoC Ranking Data'!$A$1:$CB$106,ROW($E88),5),"")</f>
        <v/>
      </c>
      <c r="C85" s="293" t="str">
        <f>IF(INDEX('CoC Ranking Data'!$A$1:$CB$106,ROW($E88),7)&lt;&gt;"",INDEX('CoC Ranking Data'!$A$1:$CB$106,ROW($E88),7),"")</f>
        <v/>
      </c>
      <c r="D85" s="293" t="str">
        <f>IF(INDEX('CoC Ranking Data'!$A$1:$CB$106,ROW($E88),64)&lt;&gt;"",INDEX('CoC Ranking Data'!$A$1:$CB$106,ROW($E88),64),"")</f>
        <v/>
      </c>
      <c r="E85" s="264" t="str">
        <f t="shared" si="1"/>
        <v/>
      </c>
    </row>
    <row r="86" spans="1:5" x14ac:dyDescent="0.25">
      <c r="A86" s="292" t="str">
        <f>IF(INDEX('CoC Ranking Data'!$A$1:$CB$106,ROW($E89),4)&lt;&gt;"",INDEX('CoC Ranking Data'!$A$1:$CB$106,ROW($E89),4),"")</f>
        <v/>
      </c>
      <c r="B86" s="292" t="str">
        <f>IF(INDEX('CoC Ranking Data'!$A$1:$CB$106,ROW($E89),5)&lt;&gt;"",INDEX('CoC Ranking Data'!$A$1:$CB$106,ROW($E89),5),"")</f>
        <v/>
      </c>
      <c r="C86" s="293" t="str">
        <f>IF(INDEX('CoC Ranking Data'!$A$1:$CB$106,ROW($E89),7)&lt;&gt;"",INDEX('CoC Ranking Data'!$A$1:$CB$106,ROW($E89),7),"")</f>
        <v/>
      </c>
      <c r="D86" s="293" t="str">
        <f>IF(INDEX('CoC Ranking Data'!$A$1:$CB$106,ROW($E89),64)&lt;&gt;"",INDEX('CoC Ranking Data'!$A$1:$CB$106,ROW($E89),64),"")</f>
        <v/>
      </c>
      <c r="E86" s="264" t="str">
        <f t="shared" si="1"/>
        <v/>
      </c>
    </row>
    <row r="87" spans="1:5" x14ac:dyDescent="0.25">
      <c r="A87" s="292" t="str">
        <f>IF(INDEX('CoC Ranking Data'!$A$1:$CB$106,ROW($E90),4)&lt;&gt;"",INDEX('CoC Ranking Data'!$A$1:$CB$106,ROW($E90),4),"")</f>
        <v/>
      </c>
      <c r="B87" s="292" t="str">
        <f>IF(INDEX('CoC Ranking Data'!$A$1:$CB$106,ROW($E90),5)&lt;&gt;"",INDEX('CoC Ranking Data'!$A$1:$CB$106,ROW($E90),5),"")</f>
        <v/>
      </c>
      <c r="C87" s="293" t="str">
        <f>IF(INDEX('CoC Ranking Data'!$A$1:$CB$106,ROW($E90),7)&lt;&gt;"",INDEX('CoC Ranking Data'!$A$1:$CB$106,ROW($E90),7),"")</f>
        <v/>
      </c>
      <c r="D87" s="293" t="str">
        <f>IF(INDEX('CoC Ranking Data'!$A$1:$CB$106,ROW($E90),64)&lt;&gt;"",INDEX('CoC Ranking Data'!$A$1:$CB$106,ROW($E90),64),"")</f>
        <v/>
      </c>
      <c r="E87" s="264" t="str">
        <f t="shared" si="1"/>
        <v/>
      </c>
    </row>
    <row r="88" spans="1:5" x14ac:dyDescent="0.25">
      <c r="A88" s="292" t="str">
        <f>IF(INDEX('CoC Ranking Data'!$A$1:$CB$106,ROW($E91),4)&lt;&gt;"",INDEX('CoC Ranking Data'!$A$1:$CB$106,ROW($E91),4),"")</f>
        <v/>
      </c>
      <c r="B88" s="292" t="str">
        <f>IF(INDEX('CoC Ranking Data'!$A$1:$CB$106,ROW($E91),5)&lt;&gt;"",INDEX('CoC Ranking Data'!$A$1:$CB$106,ROW($E91),5),"")</f>
        <v/>
      </c>
      <c r="C88" s="293" t="str">
        <f>IF(INDEX('CoC Ranking Data'!$A$1:$CB$106,ROW($E91),7)&lt;&gt;"",INDEX('CoC Ranking Data'!$A$1:$CB$106,ROW($E91),7),"")</f>
        <v/>
      </c>
      <c r="D88" s="293" t="str">
        <f>IF(INDEX('CoC Ranking Data'!$A$1:$CB$106,ROW($E91),64)&lt;&gt;"",INDEX('CoC Ranking Data'!$A$1:$CB$106,ROW($E91),64),"")</f>
        <v/>
      </c>
      <c r="E88" s="264" t="str">
        <f t="shared" si="1"/>
        <v/>
      </c>
    </row>
    <row r="89" spans="1:5" x14ac:dyDescent="0.25">
      <c r="A89" s="292" t="str">
        <f>IF(INDEX('CoC Ranking Data'!$A$1:$CB$106,ROW($E92),4)&lt;&gt;"",INDEX('CoC Ranking Data'!$A$1:$CB$106,ROW($E92),4),"")</f>
        <v/>
      </c>
      <c r="B89" s="292" t="str">
        <f>IF(INDEX('CoC Ranking Data'!$A$1:$CB$106,ROW($E92),5)&lt;&gt;"",INDEX('CoC Ranking Data'!$A$1:$CB$106,ROW($E92),5),"")</f>
        <v/>
      </c>
      <c r="C89" s="293" t="str">
        <f>IF(INDEX('CoC Ranking Data'!$A$1:$CB$106,ROW($E92),7)&lt;&gt;"",INDEX('CoC Ranking Data'!$A$1:$CB$106,ROW($E92),7),"")</f>
        <v/>
      </c>
      <c r="D89" s="293" t="str">
        <f>IF(INDEX('CoC Ranking Data'!$A$1:$CB$106,ROW($E92),64)&lt;&gt;"",INDEX('CoC Ranking Data'!$A$1:$CB$106,ROW($E92),64),"")</f>
        <v/>
      </c>
      <c r="E89" s="264" t="str">
        <f t="shared" si="1"/>
        <v/>
      </c>
    </row>
    <row r="90" spans="1:5" x14ac:dyDescent="0.25">
      <c r="A90" s="292" t="str">
        <f>IF(INDEX('CoC Ranking Data'!$A$1:$CB$106,ROW($E93),4)&lt;&gt;"",INDEX('CoC Ranking Data'!$A$1:$CB$106,ROW($E93),4),"")</f>
        <v/>
      </c>
      <c r="B90" s="292" t="str">
        <f>IF(INDEX('CoC Ranking Data'!$A$1:$CB$106,ROW($E93),5)&lt;&gt;"",INDEX('CoC Ranking Data'!$A$1:$CB$106,ROW($E93),5),"")</f>
        <v/>
      </c>
      <c r="C90" s="293" t="str">
        <f>IF(INDEX('CoC Ranking Data'!$A$1:$CB$106,ROW($E93),7)&lt;&gt;"",INDEX('CoC Ranking Data'!$A$1:$CB$106,ROW($E93),7),"")</f>
        <v/>
      </c>
      <c r="D90" s="293" t="str">
        <f>IF(INDEX('CoC Ranking Data'!$A$1:$CB$106,ROW($E93),64)&lt;&gt;"",INDEX('CoC Ranking Data'!$A$1:$CB$106,ROW($E93),64),"")</f>
        <v/>
      </c>
      <c r="E90" s="264" t="str">
        <f t="shared" si="1"/>
        <v/>
      </c>
    </row>
    <row r="91" spans="1:5" x14ac:dyDescent="0.25">
      <c r="A91" s="292" t="str">
        <f>IF(INDEX('CoC Ranking Data'!$A$1:$CB$106,ROW($E94),4)&lt;&gt;"",INDEX('CoC Ranking Data'!$A$1:$CB$106,ROW($E94),4),"")</f>
        <v/>
      </c>
      <c r="B91" s="292" t="str">
        <f>IF(INDEX('CoC Ranking Data'!$A$1:$CB$106,ROW($E94),5)&lt;&gt;"",INDEX('CoC Ranking Data'!$A$1:$CB$106,ROW($E94),5),"")</f>
        <v/>
      </c>
      <c r="C91" s="293" t="str">
        <f>IF(INDEX('CoC Ranking Data'!$A$1:$CB$106,ROW($E94),7)&lt;&gt;"",INDEX('CoC Ranking Data'!$A$1:$CB$106,ROW($E94),7),"")</f>
        <v/>
      </c>
      <c r="D91" s="293" t="str">
        <f>IF(INDEX('CoC Ranking Data'!$A$1:$CB$106,ROW($E94),64)&lt;&gt;"",INDEX('CoC Ranking Data'!$A$1:$CB$106,ROW($E94),64),"")</f>
        <v/>
      </c>
      <c r="E91" s="264" t="str">
        <f t="shared" si="1"/>
        <v/>
      </c>
    </row>
    <row r="92" spans="1:5" x14ac:dyDescent="0.25">
      <c r="A92" s="292" t="str">
        <f>IF(INDEX('CoC Ranking Data'!$A$1:$CB$106,ROW($E95),4)&lt;&gt;"",INDEX('CoC Ranking Data'!$A$1:$CB$106,ROW($E95),4),"")</f>
        <v/>
      </c>
      <c r="B92" s="292" t="str">
        <f>IF(INDEX('CoC Ranking Data'!$A$1:$CB$106,ROW($E95),5)&lt;&gt;"",INDEX('CoC Ranking Data'!$A$1:$CB$106,ROW($E95),5),"")</f>
        <v/>
      </c>
      <c r="C92" s="293" t="str">
        <f>IF(INDEX('CoC Ranking Data'!$A$1:$CB$106,ROW($E95),7)&lt;&gt;"",INDEX('CoC Ranking Data'!$A$1:$CB$106,ROW($E95),7),"")</f>
        <v/>
      </c>
      <c r="D92" s="293" t="str">
        <f>IF(INDEX('CoC Ranking Data'!$A$1:$CB$106,ROW($E95),64)&lt;&gt;"",INDEX('CoC Ranking Data'!$A$1:$CB$106,ROW($E95),64),"")</f>
        <v/>
      </c>
      <c r="E92" s="264" t="str">
        <f t="shared" si="1"/>
        <v/>
      </c>
    </row>
    <row r="93" spans="1:5" x14ac:dyDescent="0.25">
      <c r="A93" s="292" t="str">
        <f>IF(INDEX('CoC Ranking Data'!$A$1:$CB$106,ROW($E96),4)&lt;&gt;"",INDEX('CoC Ranking Data'!$A$1:$CB$106,ROW($E96),4),"")</f>
        <v/>
      </c>
      <c r="B93" s="292" t="str">
        <f>IF(INDEX('CoC Ranking Data'!$A$1:$CB$106,ROW($E96),5)&lt;&gt;"",INDEX('CoC Ranking Data'!$A$1:$CB$106,ROW($E96),5),"")</f>
        <v/>
      </c>
      <c r="C93" s="293" t="str">
        <f>IF(INDEX('CoC Ranking Data'!$A$1:$CB$106,ROW($E96),7)&lt;&gt;"",INDEX('CoC Ranking Data'!$A$1:$CB$106,ROW($E96),7),"")</f>
        <v/>
      </c>
      <c r="D93" s="293" t="str">
        <f>IF(INDEX('CoC Ranking Data'!$A$1:$CB$106,ROW($E96),64)&lt;&gt;"",INDEX('CoC Ranking Data'!$A$1:$CB$106,ROW($E96),64),"")</f>
        <v/>
      </c>
      <c r="E93" s="264" t="str">
        <f t="shared" si="1"/>
        <v/>
      </c>
    </row>
    <row r="94" spans="1:5" x14ac:dyDescent="0.25">
      <c r="A94" s="292" t="str">
        <f>IF(INDEX('CoC Ranking Data'!$A$1:$CB$106,ROW($E97),4)&lt;&gt;"",INDEX('CoC Ranking Data'!$A$1:$CB$106,ROW($E97),4),"")</f>
        <v/>
      </c>
      <c r="B94" s="292" t="str">
        <f>IF(INDEX('CoC Ranking Data'!$A$1:$CB$106,ROW($E97),5)&lt;&gt;"",INDEX('CoC Ranking Data'!$A$1:$CB$106,ROW($E97),5),"")</f>
        <v/>
      </c>
      <c r="C94" s="293" t="str">
        <f>IF(INDEX('CoC Ranking Data'!$A$1:$CB$106,ROW($E97),7)&lt;&gt;"",INDEX('CoC Ranking Data'!$A$1:$CB$106,ROW($E97),7),"")</f>
        <v/>
      </c>
      <c r="D94" s="293" t="str">
        <f>IF(INDEX('CoC Ranking Data'!$A$1:$CB$106,ROW($E97),64)&lt;&gt;"",INDEX('CoC Ranking Data'!$A$1:$CB$106,ROW($E97),64),"")</f>
        <v/>
      </c>
      <c r="E94" s="264" t="str">
        <f t="shared" si="1"/>
        <v/>
      </c>
    </row>
    <row r="95" spans="1:5" x14ac:dyDescent="0.25">
      <c r="A95" s="292" t="str">
        <f>IF(INDEX('CoC Ranking Data'!$A$1:$CB$106,ROW($E98),4)&lt;&gt;"",INDEX('CoC Ranking Data'!$A$1:$CB$106,ROW($E98),4),"")</f>
        <v/>
      </c>
      <c r="B95" s="292" t="str">
        <f>IF(INDEX('CoC Ranking Data'!$A$1:$CB$106,ROW($E98),5)&lt;&gt;"",INDEX('CoC Ranking Data'!$A$1:$CB$106,ROW($E98),5),"")</f>
        <v/>
      </c>
      <c r="C95" s="293" t="str">
        <f>IF(INDEX('CoC Ranking Data'!$A$1:$CB$106,ROW($E98),7)&lt;&gt;"",INDEX('CoC Ranking Data'!$A$1:$CB$106,ROW($E98),7),"")</f>
        <v/>
      </c>
      <c r="D95" s="293" t="str">
        <f>IF(INDEX('CoC Ranking Data'!$A$1:$CB$106,ROW($E98),64)&lt;&gt;"",INDEX('CoC Ranking Data'!$A$1:$CB$106,ROW($E98),64),"")</f>
        <v/>
      </c>
      <c r="E95" s="264" t="str">
        <f t="shared" si="1"/>
        <v/>
      </c>
    </row>
    <row r="96" spans="1:5" x14ac:dyDescent="0.25">
      <c r="A96" s="292" t="str">
        <f>IF(INDEX('CoC Ranking Data'!$A$1:$CB$106,ROW($E99),4)&lt;&gt;"",INDEX('CoC Ranking Data'!$A$1:$CB$106,ROW($E99),4),"")</f>
        <v/>
      </c>
      <c r="B96" s="292" t="str">
        <f>IF(INDEX('CoC Ranking Data'!$A$1:$CB$106,ROW($E99),5)&lt;&gt;"",INDEX('CoC Ranking Data'!$A$1:$CB$106,ROW($E99),5),"")</f>
        <v/>
      </c>
      <c r="C96" s="293" t="str">
        <f>IF(INDEX('CoC Ranking Data'!$A$1:$CB$106,ROW($E99),7)&lt;&gt;"",INDEX('CoC Ranking Data'!$A$1:$CB$106,ROW($E99),7),"")</f>
        <v/>
      </c>
      <c r="D96" s="293" t="str">
        <f>IF(INDEX('CoC Ranking Data'!$A$1:$CB$106,ROW($E99),64)&lt;&gt;"",INDEX('CoC Ranking Data'!$A$1:$CB$106,ROW($E99),64),"")</f>
        <v/>
      </c>
      <c r="E96" s="264" t="str">
        <f t="shared" si="1"/>
        <v/>
      </c>
    </row>
    <row r="97" spans="1:5" x14ac:dyDescent="0.25">
      <c r="A97" s="292" t="str">
        <f>IF(INDEX('CoC Ranking Data'!$A$1:$CB$106,ROW($E100),4)&lt;&gt;"",INDEX('CoC Ranking Data'!$A$1:$CB$106,ROW($E100),4),"")</f>
        <v/>
      </c>
      <c r="B97" s="292" t="str">
        <f>IF(INDEX('CoC Ranking Data'!$A$1:$CB$106,ROW($E100),5)&lt;&gt;"",INDEX('CoC Ranking Data'!$A$1:$CB$106,ROW($E100),5),"")</f>
        <v/>
      </c>
      <c r="C97" s="293" t="str">
        <f>IF(INDEX('CoC Ranking Data'!$A$1:$CB$106,ROW($E100),7)&lt;&gt;"",INDEX('CoC Ranking Data'!$A$1:$CB$106,ROW($E100),7),"")</f>
        <v/>
      </c>
      <c r="D97" s="293" t="str">
        <f>IF(INDEX('CoC Ranking Data'!$A$1:$CB$106,ROW($E100),64)&lt;&gt;"",INDEX('CoC Ranking Data'!$A$1:$CB$106,ROW($E100),64),"")</f>
        <v/>
      </c>
      <c r="E97" s="264" t="str">
        <f t="shared" si="1"/>
        <v/>
      </c>
    </row>
    <row r="98" spans="1:5" x14ac:dyDescent="0.25">
      <c r="A98" s="292" t="str">
        <f>IF(INDEX('CoC Ranking Data'!$A$1:$CB$106,ROW($E101),4)&lt;&gt;"",INDEX('CoC Ranking Data'!$A$1:$CB$106,ROW($E101),4),"")</f>
        <v/>
      </c>
      <c r="B98" s="292" t="str">
        <f>IF(INDEX('CoC Ranking Data'!$A$1:$CB$106,ROW($E101),5)&lt;&gt;"",INDEX('CoC Ranking Data'!$A$1:$CB$106,ROW($E101),5),"")</f>
        <v/>
      </c>
      <c r="C98" s="293" t="str">
        <f>IF(INDEX('CoC Ranking Data'!$A$1:$CB$106,ROW($E101),7)&lt;&gt;"",INDEX('CoC Ranking Data'!$A$1:$CB$106,ROW($E101),7),"")</f>
        <v/>
      </c>
      <c r="D98" s="293" t="str">
        <f>IF(INDEX('CoC Ranking Data'!$A$1:$CB$106,ROW($E101),64)&lt;&gt;"",INDEX('CoC Ranking Data'!$A$1:$CB$106,ROW($E101),64),"")</f>
        <v/>
      </c>
      <c r="E98" s="264" t="str">
        <f t="shared" si="1"/>
        <v/>
      </c>
    </row>
    <row r="99" spans="1:5" x14ac:dyDescent="0.25">
      <c r="A99" s="292" t="str">
        <f>IF(INDEX('CoC Ranking Data'!$A$1:$CB$106,ROW($E102),4)&lt;&gt;"",INDEX('CoC Ranking Data'!$A$1:$CB$106,ROW($E102),4),"")</f>
        <v/>
      </c>
      <c r="B99" s="292" t="str">
        <f>IF(INDEX('CoC Ranking Data'!$A$1:$CB$106,ROW($E102),5)&lt;&gt;"",INDEX('CoC Ranking Data'!$A$1:$CB$106,ROW($E102),5),"")</f>
        <v/>
      </c>
      <c r="C99" s="293" t="str">
        <f>IF(INDEX('CoC Ranking Data'!$A$1:$CB$106,ROW($E102),7)&lt;&gt;"",INDEX('CoC Ranking Data'!$A$1:$CB$106,ROW($E102),7),"")</f>
        <v/>
      </c>
      <c r="D99" s="293" t="str">
        <f>IF(INDEX('CoC Ranking Data'!$A$1:$CB$106,ROW($E102),64)&lt;&gt;"",INDEX('CoC Ranking Data'!$A$1:$CB$106,ROW($E102),64),"")</f>
        <v/>
      </c>
      <c r="E99" s="264" t="str">
        <f t="shared" si="1"/>
        <v/>
      </c>
    </row>
    <row r="100" spans="1:5" x14ac:dyDescent="0.25">
      <c r="A100" s="292" t="str">
        <f>IF(INDEX('CoC Ranking Data'!$A$1:$CB$106,ROW($E103),4)&lt;&gt;"",INDEX('CoC Ranking Data'!$A$1:$CB$106,ROW($E103),4),"")</f>
        <v/>
      </c>
      <c r="B100" s="292" t="str">
        <f>IF(INDEX('CoC Ranking Data'!$A$1:$CB$106,ROW($E103),5)&lt;&gt;"",INDEX('CoC Ranking Data'!$A$1:$CB$106,ROW($E103),5),"")</f>
        <v/>
      </c>
      <c r="C100" s="293" t="str">
        <f>IF(INDEX('CoC Ranking Data'!$A$1:$CB$106,ROW($E103),7)&lt;&gt;"",INDEX('CoC Ranking Data'!$A$1:$CB$106,ROW($E103),7),"")</f>
        <v/>
      </c>
      <c r="D100" s="293" t="str">
        <f>IF(INDEX('CoC Ranking Data'!$A$1:$CB$106,ROW($E103),64)&lt;&gt;"",INDEX('CoC Ranking Data'!$A$1:$CB$106,ROW($E103),64),"")</f>
        <v/>
      </c>
      <c r="E100" s="264" t="str">
        <f t="shared" si="1"/>
        <v/>
      </c>
    </row>
    <row r="101" spans="1:5" x14ac:dyDescent="0.25">
      <c r="A101" s="292" t="str">
        <f>IF(INDEX('CoC Ranking Data'!$A$1:$CB$106,ROW($E104),4)&lt;&gt;"",INDEX('CoC Ranking Data'!$A$1:$CB$106,ROW($E104),4),"")</f>
        <v/>
      </c>
      <c r="B101" s="292" t="str">
        <f>IF(INDEX('CoC Ranking Data'!$A$1:$CB$106,ROW($E104),5)&lt;&gt;"",INDEX('CoC Ranking Data'!$A$1:$CB$106,ROW($E104),5),"")</f>
        <v/>
      </c>
      <c r="C101" s="293" t="str">
        <f>IF(INDEX('CoC Ranking Data'!$A$1:$CB$106,ROW($E104),7)&lt;&gt;"",INDEX('CoC Ranking Data'!$A$1:$CB$106,ROW($E104),7),"")</f>
        <v/>
      </c>
      <c r="D101" s="293" t="str">
        <f>IF(INDEX('CoC Ranking Data'!$A$1:$CB$106,ROW($E104),64)&lt;&gt;"",INDEX('CoC Ranking Data'!$A$1:$CB$106,ROW($E104),64),"")</f>
        <v/>
      </c>
      <c r="E101" s="264" t="str">
        <f t="shared" si="1"/>
        <v/>
      </c>
    </row>
    <row r="102" spans="1:5" x14ac:dyDescent="0.25">
      <c r="A102" s="292" t="str">
        <f>IF(INDEX('CoC Ranking Data'!$A$1:$CB$106,ROW($E105),4)&lt;&gt;"",INDEX('CoC Ranking Data'!$A$1:$CB$106,ROW($E105),4),"")</f>
        <v/>
      </c>
      <c r="B102" s="292" t="str">
        <f>IF(INDEX('CoC Ranking Data'!$A$1:$CB$106,ROW($E105),5)&lt;&gt;"",INDEX('CoC Ranking Data'!$A$1:$CB$106,ROW($E105),5),"")</f>
        <v/>
      </c>
      <c r="C102" s="293" t="str">
        <f>IF(INDEX('CoC Ranking Data'!$A$1:$CB$106,ROW($E105),7)&lt;&gt;"",INDEX('CoC Ranking Data'!$A$1:$CB$106,ROW($E105),7),"")</f>
        <v/>
      </c>
      <c r="D102" s="293" t="str">
        <f>IF(INDEX('CoC Ranking Data'!$A$1:$CB$106,ROW($E105),64)&lt;&gt;"",INDEX('CoC Ranking Data'!$A$1:$CB$106,ROW($E105),64),"")</f>
        <v/>
      </c>
      <c r="E102" s="264" t="str">
        <f t="shared" si="1"/>
        <v/>
      </c>
    </row>
  </sheetData>
  <sheetProtection algorithmName="SHA-512" hashValue="EeDZzeWSGVcEV5DrLnN3J85dM+lCqWbGPx8mVNsDNIPxKnxAZOu4mvRGe4a4ZPeCM0nMoj4pDAFWxl4BLAG4hQ==" saltValue="9tVBNKowviaZbjO522WZsg==" spinCount="100000" sheet="1" objects="1" scenarios="1" selectLockedCells="1"/>
  <hyperlinks>
    <hyperlink ref="E1" location="'Scoring Chart'!A1" display="Return to Scoring Chart" xr:uid="{00000000-0004-0000-1800-000000000000}"/>
  </hyperlinks>
  <pageMargins left="0.7" right="0.7" top="0.75" bottom="0.75" header="0.3" footer="0.3"/>
  <pageSetup paperSize="5"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4">
    <pageSetUpPr fitToPage="1"/>
  </sheetPr>
  <dimension ref="A1:K102"/>
  <sheetViews>
    <sheetView showGridLines="0" topLeftCell="C1" zoomScaleNormal="100" workbookViewId="0">
      <selection activeCell="E1" sqref="E1"/>
    </sheetView>
  </sheetViews>
  <sheetFormatPr defaultRowHeight="15" x14ac:dyDescent="0.25"/>
  <cols>
    <col min="1" max="1" width="50.7109375" style="339" customWidth="1"/>
    <col min="2" max="2" width="60.7109375" style="339" customWidth="1"/>
    <col min="3" max="3" width="24.5703125" customWidth="1"/>
    <col min="4" max="4" width="23.140625" customWidth="1"/>
    <col min="5" max="5" width="21.5703125" style="1" customWidth="1"/>
    <col min="6" max="6" width="23.85546875" style="1" customWidth="1"/>
    <col min="7" max="7" width="14.85546875" style="1" customWidth="1"/>
    <col min="8" max="8" width="11.42578125" style="592" customWidth="1"/>
    <col min="9" max="9" width="11" style="593" customWidth="1"/>
    <col min="10" max="10" width="11.85546875" style="654" customWidth="1"/>
    <col min="11" max="11" width="9.140625" style="654"/>
  </cols>
  <sheetData>
    <row r="1" spans="1:11" ht="15.75" x14ac:dyDescent="0.25">
      <c r="A1" s="340"/>
      <c r="B1" s="374" t="s">
        <v>608</v>
      </c>
      <c r="C1" s="420" t="s">
        <v>609</v>
      </c>
      <c r="D1" s="420" t="s">
        <v>610</v>
      </c>
      <c r="E1" s="445" t="s">
        <v>581</v>
      </c>
      <c r="F1" s="445"/>
    </row>
    <row r="2" spans="1:11" ht="15.75" customHeight="1" x14ac:dyDescent="0.25">
      <c r="A2" s="338"/>
      <c r="B2" s="373" t="s">
        <v>858</v>
      </c>
      <c r="C2" s="590">
        <f>AVERAGEIFS($F$7:$F$102, $C$7:$C$102, "&lt;&gt;PH",$E$7:$E$102, "&gt;0")</f>
        <v>2694.9463549248139</v>
      </c>
      <c r="D2" s="591">
        <f>AVERAGEIFS($F$7:$F$102, $C$7:$C$102, "=PH",$E$7:$E$102, "&gt;0")</f>
        <v>2573.855484401985</v>
      </c>
      <c r="E2" s="376"/>
      <c r="F2"/>
    </row>
    <row r="3" spans="1:11" ht="15.75" customHeight="1" x14ac:dyDescent="0.25">
      <c r="A3" s="338"/>
      <c r="B3" s="373" t="s">
        <v>859</v>
      </c>
      <c r="E3"/>
      <c r="F3"/>
      <c r="G3"/>
    </row>
    <row r="4" spans="1:11" ht="15.75" customHeight="1" x14ac:dyDescent="0.25">
      <c r="A4" s="338"/>
      <c r="B4" s="373" t="s">
        <v>860</v>
      </c>
      <c r="E4"/>
      <c r="F4"/>
      <c r="G4"/>
    </row>
    <row r="5" spans="1:11" ht="15.75" customHeight="1" thickBot="1" x14ac:dyDescent="0.3">
      <c r="E5"/>
      <c r="F5"/>
    </row>
    <row r="6" spans="1:11" s="12" customFormat="1" ht="39.75" thickBot="1" x14ac:dyDescent="0.3">
      <c r="A6" s="341" t="s">
        <v>2</v>
      </c>
      <c r="B6" s="341" t="s">
        <v>3</v>
      </c>
      <c r="C6" s="251" t="s">
        <v>4</v>
      </c>
      <c r="D6" s="211" t="s">
        <v>680</v>
      </c>
      <c r="E6" s="655" t="s">
        <v>979</v>
      </c>
      <c r="F6" s="253" t="s">
        <v>261</v>
      </c>
      <c r="G6" s="254" t="s">
        <v>1</v>
      </c>
      <c r="H6" s="592"/>
      <c r="I6" s="593"/>
      <c r="J6" s="654"/>
      <c r="K6" s="654"/>
    </row>
    <row r="7" spans="1:11" s="9" customFormat="1" ht="13.5" customHeight="1" x14ac:dyDescent="0.25">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20">
        <f>IF(INDEX('CoC Ranking Data'!$A$1:$CB$106,ROW($E9),9)&lt;&gt;"",INDEX('CoC Ranking Data'!$A$1:$CB$106,ROW($E9),9),"")</f>
        <v>101</v>
      </c>
      <c r="E7" s="265">
        <f>IF(INDEX('CoC Ranking Data'!$A$1:$CB$106,ROW($E9),65)&lt;&gt;"",INDEX('CoC Ranking Data'!$A$1:$CB$106,ROW($E9),65),"")</f>
        <v>332354</v>
      </c>
      <c r="F7" s="213">
        <f>IF(AND(D7&lt;&gt;"",E7&lt;&gt;""), IF(D7&lt;&gt;0, E7/D7,0), "")</f>
        <v>3290.6336633663368</v>
      </c>
      <c r="G7" s="15">
        <f>IF(AND($A7&lt;&gt;"",$F7&gt;0), IF($C7 = "PH", IF($K7 &gt;= 0.75, 3, IF(AND($K7 &lt; 0.75, $K7 &gt;= 0.5), 2, IF(AND($K7 &lt; 0.5, $K7 &gt;= 0.25), 1, 0))), IF($I7 &gt;= 0.75, 3, IF(AND($I7 &lt; 0.75, $I7 &gt;= 0.5), 2, IF(AND($I7 &lt; 0.5, $I7 &gt;= 0.25), 1, 0)))), "")</f>
        <v>1</v>
      </c>
      <c r="H7" s="592">
        <f>IF($C7&lt;&gt;"PH",$F7,"")</f>
        <v>3290.6336633663368</v>
      </c>
      <c r="I7" s="593">
        <f>IFERROR(_xlfn.RANK.EQ($H7,$H$7:$H$102,0)/COUNT($H$7:$H$102),"")</f>
        <v>0.3</v>
      </c>
      <c r="J7" s="594" t="str">
        <f>IF($C7="PH",$F7,"")</f>
        <v/>
      </c>
      <c r="K7" s="595" t="str">
        <f>IFERROR(_xlfn.RANK.EQ($J7,$J$7:$J$102,0)/COUNT($J$7:$J$102),"")</f>
        <v/>
      </c>
    </row>
    <row r="8" spans="1:11" s="9" customFormat="1" ht="13.5" customHeight="1" x14ac:dyDescent="0.25">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20">
        <f>IF(INDEX('CoC Ranking Data'!$A$1:$CB$106,ROW($E10),9)&lt;&gt;"",INDEX('CoC Ranking Data'!$A$1:$CB$106,ROW($E10),9),"")</f>
        <v>10</v>
      </c>
      <c r="E8" s="265">
        <f>IF(INDEX('CoC Ranking Data'!$A$1:$CB$106,ROW($E10),65)&lt;&gt;"",INDEX('CoC Ranking Data'!$A$1:$CB$106,ROW($E10),65),"")</f>
        <v>7495</v>
      </c>
      <c r="F8" s="213">
        <f t="shared" ref="F8:F71" si="0">IF(AND(D8&lt;&gt;"",E8&lt;&gt;""), IF(D8&lt;&gt;0, E8/D8,0), "")</f>
        <v>749.5</v>
      </c>
      <c r="G8" s="15">
        <f t="shared" ref="G8:G71" si="1">IF(AND($A8&lt;&gt;"",$F8&gt;0), IF($C8 = "PH", IF($K8 &gt;= 0.75, 3, IF(AND($K8 &lt; 0.75, $K8 &gt;= 0.5), 2, IF(AND($K8 &lt; 0.5, $K8 &gt;= 0.25), 1, 0))), IF($I8 &gt;= 0.75, 3, IF(AND($I8 &lt; 0.75, $I8 &gt;= 0.5), 2, IF(AND($I8 &lt; 0.5, $I8 &gt;= 0.25), 1, 0)))), "")</f>
        <v>3</v>
      </c>
      <c r="H8" s="592" t="str">
        <f t="shared" ref="H8:H71" si="2">IF($C8&lt;&gt;"PH",$F8,"")</f>
        <v/>
      </c>
      <c r="I8" s="593" t="str">
        <f t="shared" ref="I8:I71" si="3">IFERROR(_xlfn.RANK.EQ($H8,$H$7:$H$102,0)/COUNT($H$7:$H$102),"")</f>
        <v/>
      </c>
      <c r="J8" s="594">
        <f t="shared" ref="J8:J71" si="4">IF($C8="PH",$F8,"")</f>
        <v>749.5</v>
      </c>
      <c r="K8" s="595">
        <f t="shared" ref="K8:K71" si="5">IFERROR(_xlfn.RANK.EQ($J8,$J$7:$J$102,0)/COUNT($J$7:$J$102),"")</f>
        <v>0.77142857142857146</v>
      </c>
    </row>
    <row r="9" spans="1:11" s="9" customFormat="1" x14ac:dyDescent="0.25">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20">
        <f>IF(INDEX('CoC Ranking Data'!$A$1:$CB$106,ROW($E11),9)&lt;&gt;"",INDEX('CoC Ranking Data'!$A$1:$CB$106,ROW($E11),9),"")</f>
        <v>5</v>
      </c>
      <c r="E9" s="265">
        <f>IF(INDEX('CoC Ranking Data'!$A$1:$CB$106,ROW($E11),65)&lt;&gt;"",INDEX('CoC Ranking Data'!$A$1:$CB$106,ROW($E11),65),"")</f>
        <v>18563</v>
      </c>
      <c r="F9" s="213">
        <f t="shared" si="0"/>
        <v>3712.6</v>
      </c>
      <c r="G9" s="15">
        <f t="shared" si="1"/>
        <v>0</v>
      </c>
      <c r="H9" s="592" t="str">
        <f t="shared" si="2"/>
        <v/>
      </c>
      <c r="I9" s="593" t="str">
        <f t="shared" si="3"/>
        <v/>
      </c>
      <c r="J9" s="594">
        <f t="shared" si="4"/>
        <v>3712.6</v>
      </c>
      <c r="K9" s="595">
        <f t="shared" si="5"/>
        <v>0.2</v>
      </c>
    </row>
    <row r="10" spans="1:11" s="9" customFormat="1" x14ac:dyDescent="0.25">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20">
        <f>IF(INDEX('CoC Ranking Data'!$A$1:$CB$106,ROW($E12),9)&lt;&gt;"",INDEX('CoC Ranking Data'!$A$1:$CB$106,ROW($E12),9),"")</f>
        <v>10</v>
      </c>
      <c r="E10" s="265">
        <f>IF(INDEX('CoC Ranking Data'!$A$1:$CB$106,ROW($E12),65)&lt;&gt;"",INDEX('CoC Ranking Data'!$A$1:$CB$106,ROW($E12),65),"")</f>
        <v>36204</v>
      </c>
      <c r="F10" s="213">
        <f t="shared" si="0"/>
        <v>3620.4</v>
      </c>
      <c r="G10" s="15">
        <f t="shared" si="1"/>
        <v>0</v>
      </c>
      <c r="H10" s="592" t="str">
        <f t="shared" si="2"/>
        <v/>
      </c>
      <c r="I10" s="593" t="str">
        <f t="shared" si="3"/>
        <v/>
      </c>
      <c r="J10" s="594">
        <f t="shared" si="4"/>
        <v>3620.4</v>
      </c>
      <c r="K10" s="595">
        <f t="shared" si="5"/>
        <v>0.22857142857142856</v>
      </c>
    </row>
    <row r="11" spans="1:11" s="9" customFormat="1" x14ac:dyDescent="0.25">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20">
        <f>IF(INDEX('CoC Ranking Data'!$A$1:$CB$106,ROW($E13),9)&lt;&gt;"",INDEX('CoC Ranking Data'!$A$1:$CB$106,ROW($E13),9),"")</f>
        <v>10</v>
      </c>
      <c r="E11" s="265">
        <f>IF(INDEX('CoC Ranking Data'!$A$1:$CB$106,ROW($E13),65)&lt;&gt;"",INDEX('CoC Ranking Data'!$A$1:$CB$106,ROW($E13),65),"")</f>
        <v>27108</v>
      </c>
      <c r="F11" s="213">
        <f t="shared" si="0"/>
        <v>2710.8</v>
      </c>
      <c r="G11" s="15">
        <f t="shared" si="1"/>
        <v>1</v>
      </c>
      <c r="H11" s="592" t="str">
        <f t="shared" si="2"/>
        <v/>
      </c>
      <c r="I11" s="593" t="str">
        <f t="shared" si="3"/>
        <v/>
      </c>
      <c r="J11" s="594">
        <f t="shared" si="4"/>
        <v>2710.8</v>
      </c>
      <c r="K11" s="595">
        <f t="shared" si="5"/>
        <v>0.4</v>
      </c>
    </row>
    <row r="12" spans="1:11" s="9" customFormat="1" x14ac:dyDescent="0.25">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20">
        <f>IF(INDEX('CoC Ranking Data'!$A$1:$CB$106,ROW($E14),9)&lt;&gt;"",INDEX('CoC Ranking Data'!$A$1:$CB$106,ROW($E14),9),"")</f>
        <v>39</v>
      </c>
      <c r="E12" s="265">
        <f>IF(INDEX('CoC Ranking Data'!$A$1:$CB$106,ROW($E14),65)&lt;&gt;"",INDEX('CoC Ranking Data'!$A$1:$CB$106,ROW($E14),65),"")</f>
        <v>21331</v>
      </c>
      <c r="F12" s="213">
        <f t="shared" si="0"/>
        <v>546.9487179487179</v>
      </c>
      <c r="G12" s="15">
        <f t="shared" si="1"/>
        <v>3</v>
      </c>
      <c r="H12" s="592">
        <f t="shared" si="2"/>
        <v>546.9487179487179</v>
      </c>
      <c r="I12" s="593">
        <f t="shared" si="3"/>
        <v>1</v>
      </c>
      <c r="J12" s="594" t="str">
        <f t="shared" si="4"/>
        <v/>
      </c>
      <c r="K12" s="595" t="str">
        <f t="shared" si="5"/>
        <v/>
      </c>
    </row>
    <row r="13" spans="1:11" s="9" customFormat="1" x14ac:dyDescent="0.25">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20">
        <f>IF(INDEX('CoC Ranking Data'!$A$1:$CB$106,ROW($E15),9)&lt;&gt;"",INDEX('CoC Ranking Data'!$A$1:$CB$106,ROW($E15),9),"")</f>
        <v>41</v>
      </c>
      <c r="E13" s="265">
        <f>IF(INDEX('CoC Ranking Data'!$A$1:$CB$106,ROW($E15),65)&lt;&gt;"",INDEX('CoC Ranking Data'!$A$1:$CB$106,ROW($E15),65),"")</f>
        <v>68500</v>
      </c>
      <c r="F13" s="213">
        <f t="shared" si="0"/>
        <v>1670.7317073170732</v>
      </c>
      <c r="G13" s="15">
        <f t="shared" si="1"/>
        <v>2</v>
      </c>
      <c r="H13" s="592">
        <f t="shared" si="2"/>
        <v>1670.7317073170732</v>
      </c>
      <c r="I13" s="593">
        <f t="shared" si="3"/>
        <v>0.7</v>
      </c>
      <c r="J13" s="594" t="str">
        <f t="shared" si="4"/>
        <v/>
      </c>
      <c r="K13" s="595" t="str">
        <f t="shared" si="5"/>
        <v/>
      </c>
    </row>
    <row r="14" spans="1:11" s="9" customFormat="1" x14ac:dyDescent="0.25">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20">
        <f>IF(INDEX('CoC Ranking Data'!$A$1:$CB$106,ROW($E16),9)&lt;&gt;"",INDEX('CoC Ranking Data'!$A$1:$CB$106,ROW($E16),9),"")</f>
        <v>29</v>
      </c>
      <c r="E14" s="265">
        <f>IF(INDEX('CoC Ranking Data'!$A$1:$CB$106,ROW($E16),65)&lt;&gt;"",INDEX('CoC Ranking Data'!$A$1:$CB$106,ROW($E16),65),"")</f>
        <v>9764</v>
      </c>
      <c r="F14" s="213">
        <f t="shared" si="0"/>
        <v>336.68965517241378</v>
      </c>
      <c r="G14" s="15">
        <f t="shared" si="1"/>
        <v>3</v>
      </c>
      <c r="H14" s="592" t="str">
        <f t="shared" si="2"/>
        <v/>
      </c>
      <c r="I14" s="593" t="str">
        <f t="shared" si="3"/>
        <v/>
      </c>
      <c r="J14" s="594">
        <f t="shared" si="4"/>
        <v>336.68965517241378</v>
      </c>
      <c r="K14" s="595">
        <f t="shared" si="5"/>
        <v>1</v>
      </c>
    </row>
    <row r="15" spans="1:11" s="9" customFormat="1" x14ac:dyDescent="0.25">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20">
        <f>IF(INDEX('CoC Ranking Data'!$A$1:$CB$106,ROW($E17),9)&lt;&gt;"",INDEX('CoC Ranking Data'!$A$1:$CB$106,ROW($E17),9),"")</f>
        <v>11</v>
      </c>
      <c r="E15" s="265">
        <f>IF(INDEX('CoC Ranking Data'!$A$1:$CB$106,ROW($E17),65)&lt;&gt;"",INDEX('CoC Ranking Data'!$A$1:$CB$106,ROW($E17),65),"")</f>
        <v>6276</v>
      </c>
      <c r="F15" s="213">
        <f t="shared" si="0"/>
        <v>570.5454545454545</v>
      </c>
      <c r="G15" s="15">
        <f t="shared" si="1"/>
        <v>3</v>
      </c>
      <c r="H15" s="592" t="str">
        <f t="shared" si="2"/>
        <v/>
      </c>
      <c r="I15" s="593" t="str">
        <f t="shared" si="3"/>
        <v/>
      </c>
      <c r="J15" s="594">
        <f t="shared" si="4"/>
        <v>570.5454545454545</v>
      </c>
      <c r="K15" s="595">
        <f t="shared" si="5"/>
        <v>0.8571428571428571</v>
      </c>
    </row>
    <row r="16" spans="1:11" s="9" customFormat="1" x14ac:dyDescent="0.25">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20">
        <f>IF(INDEX('CoC Ranking Data'!$A$1:$CB$106,ROW($E18),9)&lt;&gt;"",INDEX('CoC Ranking Data'!$A$1:$CB$106,ROW($E18),9),"")</f>
        <v>20</v>
      </c>
      <c r="E16" s="265">
        <f>IF(INDEX('CoC Ranking Data'!$A$1:$CB$106,ROW($E18),65)&lt;&gt;"",INDEX('CoC Ranking Data'!$A$1:$CB$106,ROW($E18),65),"")</f>
        <v>40154</v>
      </c>
      <c r="F16" s="213">
        <f t="shared" si="0"/>
        <v>2007.7</v>
      </c>
      <c r="G16" s="15">
        <f t="shared" si="1"/>
        <v>2</v>
      </c>
      <c r="H16" s="592" t="str">
        <f t="shared" si="2"/>
        <v/>
      </c>
      <c r="I16" s="593" t="str">
        <f t="shared" si="3"/>
        <v/>
      </c>
      <c r="J16" s="594">
        <f t="shared" si="4"/>
        <v>2007.7</v>
      </c>
      <c r="K16" s="595">
        <f t="shared" si="5"/>
        <v>0.51428571428571423</v>
      </c>
    </row>
    <row r="17" spans="1:11" s="9" customFormat="1" x14ac:dyDescent="0.25">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20">
        <f>IF(INDEX('CoC Ranking Data'!$A$1:$CB$106,ROW($E19),9)&lt;&gt;"",INDEX('CoC Ranking Data'!$A$1:$CB$106,ROW($E19),9),"")</f>
        <v>15</v>
      </c>
      <c r="E17" s="265">
        <f>IF(INDEX('CoC Ranking Data'!$A$1:$CB$106,ROW($E19),65)&lt;&gt;"",INDEX('CoC Ranking Data'!$A$1:$CB$106,ROW($E19),65),"")</f>
        <v>24463</v>
      </c>
      <c r="F17" s="213">
        <f t="shared" si="0"/>
        <v>1630.8666666666666</v>
      </c>
      <c r="G17" s="15">
        <f t="shared" si="1"/>
        <v>2</v>
      </c>
      <c r="H17" s="592" t="str">
        <f t="shared" si="2"/>
        <v/>
      </c>
      <c r="I17" s="593" t="str">
        <f t="shared" si="3"/>
        <v/>
      </c>
      <c r="J17" s="594">
        <f t="shared" si="4"/>
        <v>1630.8666666666666</v>
      </c>
      <c r="K17" s="595">
        <f t="shared" si="5"/>
        <v>0.5714285714285714</v>
      </c>
    </row>
    <row r="18" spans="1:11" s="9" customFormat="1" x14ac:dyDescent="0.25">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20">
        <f>IF(INDEX('CoC Ranking Data'!$A$1:$CB$106,ROW($E20),9)&lt;&gt;"",INDEX('CoC Ranking Data'!$A$1:$CB$106,ROW($E20),9),"")</f>
        <v>23</v>
      </c>
      <c r="E18" s="265">
        <f>IF(INDEX('CoC Ranking Data'!$A$1:$CB$106,ROW($E20),65)&lt;&gt;"",INDEX('CoC Ranking Data'!$A$1:$CB$106,ROW($E20),65),"")</f>
        <v>190759</v>
      </c>
      <c r="F18" s="213">
        <f t="shared" si="0"/>
        <v>8293.8695652173919</v>
      </c>
      <c r="G18" s="15">
        <f t="shared" si="1"/>
        <v>0</v>
      </c>
      <c r="H18" s="592" t="str">
        <f t="shared" si="2"/>
        <v/>
      </c>
      <c r="I18" s="593" t="str">
        <f t="shared" si="3"/>
        <v/>
      </c>
      <c r="J18" s="594">
        <f t="shared" si="4"/>
        <v>8293.8695652173919</v>
      </c>
      <c r="K18" s="595">
        <f t="shared" si="5"/>
        <v>2.8571428571428571E-2</v>
      </c>
    </row>
    <row r="19" spans="1:11" s="9" customFormat="1" ht="12.75" customHeight="1" x14ac:dyDescent="0.25">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20">
        <f>IF(INDEX('CoC Ranking Data'!$A$1:$CB$106,ROW($E21),9)&lt;&gt;"",INDEX('CoC Ranking Data'!$A$1:$CB$106,ROW($E21),9),"")</f>
        <v>17</v>
      </c>
      <c r="E19" s="265">
        <f>IF(INDEX('CoC Ranking Data'!$A$1:$CB$106,ROW($E21),65)&lt;&gt;"",INDEX('CoC Ranking Data'!$A$1:$CB$106,ROW($E21),65),"")</f>
        <v>10965</v>
      </c>
      <c r="F19" s="213">
        <f t="shared" si="0"/>
        <v>645</v>
      </c>
      <c r="G19" s="15">
        <f t="shared" si="1"/>
        <v>3</v>
      </c>
      <c r="H19" s="592" t="str">
        <f t="shared" si="2"/>
        <v/>
      </c>
      <c r="I19" s="593" t="str">
        <f t="shared" si="3"/>
        <v/>
      </c>
      <c r="J19" s="594">
        <f t="shared" si="4"/>
        <v>645</v>
      </c>
      <c r="K19" s="595">
        <f t="shared" si="5"/>
        <v>0.8</v>
      </c>
    </row>
    <row r="20" spans="1:11" s="9" customFormat="1" x14ac:dyDescent="0.25">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20">
        <f>IF(INDEX('CoC Ranking Data'!$A$1:$CB$106,ROW($E22),9)&lt;&gt;"",INDEX('CoC Ranking Data'!$A$1:$CB$106,ROW($E22),9),"")</f>
        <v>4</v>
      </c>
      <c r="E20" s="265">
        <f>IF(INDEX('CoC Ranking Data'!$A$1:$CB$106,ROW($E22),65)&lt;&gt;"",INDEX('CoC Ranking Data'!$A$1:$CB$106,ROW($E22),65),"")</f>
        <v>6313</v>
      </c>
      <c r="F20" s="213">
        <f t="shared" si="0"/>
        <v>1578.25</v>
      </c>
      <c r="G20" s="15">
        <f t="shared" si="1"/>
        <v>2</v>
      </c>
      <c r="H20" s="592" t="str">
        <f t="shared" si="2"/>
        <v/>
      </c>
      <c r="I20" s="593" t="str">
        <f t="shared" si="3"/>
        <v/>
      </c>
      <c r="J20" s="594">
        <f t="shared" si="4"/>
        <v>1578.25</v>
      </c>
      <c r="K20" s="595">
        <f t="shared" si="5"/>
        <v>0.6</v>
      </c>
    </row>
    <row r="21" spans="1:11" s="9" customFormat="1" x14ac:dyDescent="0.25">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20">
        <f>IF(INDEX('CoC Ranking Data'!$A$1:$CB$106,ROW($E23),9)&lt;&gt;"",INDEX('CoC Ranking Data'!$A$1:$CB$106,ROW($E23),9),"")</f>
        <v>25</v>
      </c>
      <c r="E21" s="265">
        <f>IF(INDEX('CoC Ranking Data'!$A$1:$CB$106,ROW($E23),65)&lt;&gt;"",INDEX('CoC Ranking Data'!$A$1:$CB$106,ROW($E23),65),"")</f>
        <v>35117</v>
      </c>
      <c r="F21" s="213">
        <f t="shared" si="0"/>
        <v>1404.68</v>
      </c>
      <c r="G21" s="15">
        <f t="shared" si="1"/>
        <v>3</v>
      </c>
      <c r="H21" s="592">
        <f t="shared" si="2"/>
        <v>1404.68</v>
      </c>
      <c r="I21" s="593">
        <f t="shared" si="3"/>
        <v>0.8</v>
      </c>
      <c r="J21" s="594" t="str">
        <f t="shared" si="4"/>
        <v/>
      </c>
      <c r="K21" s="595" t="str">
        <f t="shared" si="5"/>
        <v/>
      </c>
    </row>
    <row r="22" spans="1:11" s="9" customFormat="1" x14ac:dyDescent="0.25">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20">
        <f>IF(INDEX('CoC Ranking Data'!$A$1:$CB$106,ROW($E24),9)&lt;&gt;"",INDEX('CoC Ranking Data'!$A$1:$CB$106,ROW($E24),9),"")</f>
        <v>6</v>
      </c>
      <c r="E22" s="265">
        <f>IF(INDEX('CoC Ranking Data'!$A$1:$CB$106,ROW($E24),65)&lt;&gt;"",INDEX('CoC Ranking Data'!$A$1:$CB$106,ROW($E24),65),"")</f>
        <v>20745</v>
      </c>
      <c r="F22" s="213">
        <f t="shared" si="0"/>
        <v>3457.5</v>
      </c>
      <c r="G22" s="15">
        <f t="shared" si="1"/>
        <v>1</v>
      </c>
      <c r="H22" s="592" t="str">
        <f t="shared" si="2"/>
        <v/>
      </c>
      <c r="I22" s="593" t="str">
        <f t="shared" si="3"/>
        <v/>
      </c>
      <c r="J22" s="594">
        <f t="shared" si="4"/>
        <v>3457.5</v>
      </c>
      <c r="K22" s="595">
        <f t="shared" si="5"/>
        <v>0.2857142857142857</v>
      </c>
    </row>
    <row r="23" spans="1:11" s="9" customFormat="1" x14ac:dyDescent="0.25">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20">
        <f>IF(INDEX('CoC Ranking Data'!$A$1:$CB$106,ROW($E25),9)&lt;&gt;"",INDEX('CoC Ranking Data'!$A$1:$CB$106,ROW($E25),9),"")</f>
        <v>37</v>
      </c>
      <c r="E23" s="265">
        <f>IF(INDEX('CoC Ranking Data'!$A$1:$CB$106,ROW($E25),65)&lt;&gt;"",INDEX('CoC Ranking Data'!$A$1:$CB$106,ROW($E25),65),"")</f>
        <v>39978</v>
      </c>
      <c r="F23" s="213">
        <f t="shared" si="0"/>
        <v>1080.4864864864865</v>
      </c>
      <c r="G23" s="15">
        <f t="shared" si="1"/>
        <v>2</v>
      </c>
      <c r="H23" s="592" t="str">
        <f t="shared" si="2"/>
        <v/>
      </c>
      <c r="I23" s="593" t="str">
        <f t="shared" si="3"/>
        <v/>
      </c>
      <c r="J23" s="594">
        <f t="shared" si="4"/>
        <v>1080.4864864864865</v>
      </c>
      <c r="K23" s="595">
        <f t="shared" si="5"/>
        <v>0.7142857142857143</v>
      </c>
    </row>
    <row r="24" spans="1:11" s="9" customFormat="1" x14ac:dyDescent="0.25">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20">
        <f>IF(INDEX('CoC Ranking Data'!$A$1:$CB$106,ROW($E26),9)&lt;&gt;"",INDEX('CoC Ranking Data'!$A$1:$CB$106,ROW($E26),9),"")</f>
        <v>5</v>
      </c>
      <c r="E24" s="265">
        <f>IF(INDEX('CoC Ranking Data'!$A$1:$CB$106,ROW($E26),65)&lt;&gt;"",INDEX('CoC Ranking Data'!$A$1:$CB$106,ROW($E26),65),"")</f>
        <v>37744</v>
      </c>
      <c r="F24" s="213">
        <f t="shared" si="0"/>
        <v>7548.8</v>
      </c>
      <c r="G24" s="15">
        <f t="shared" si="1"/>
        <v>0</v>
      </c>
      <c r="H24" s="592">
        <f t="shared" si="2"/>
        <v>7548.8</v>
      </c>
      <c r="I24" s="593">
        <f t="shared" si="3"/>
        <v>0.1</v>
      </c>
      <c r="J24" s="594" t="str">
        <f t="shared" si="4"/>
        <v/>
      </c>
      <c r="K24" s="595" t="str">
        <f t="shared" si="5"/>
        <v/>
      </c>
    </row>
    <row r="25" spans="1:11" s="9" customFormat="1" x14ac:dyDescent="0.25">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20">
        <f>IF(INDEX('CoC Ranking Data'!$A$1:$CB$106,ROW($E27),9)&lt;&gt;"",INDEX('CoC Ranking Data'!$A$1:$CB$106,ROW($E27),9),"")</f>
        <v>15</v>
      </c>
      <c r="E25" s="265">
        <f>IF(INDEX('CoC Ranking Data'!$A$1:$CB$106,ROW($E27),65)&lt;&gt;"",INDEX('CoC Ranking Data'!$A$1:$CB$106,ROW($E27),65),"")</f>
        <v>15898</v>
      </c>
      <c r="F25" s="213">
        <f t="shared" si="0"/>
        <v>1059.8666666666666</v>
      </c>
      <c r="G25" s="15">
        <f t="shared" si="1"/>
        <v>3</v>
      </c>
      <c r="H25" s="592">
        <f t="shared" si="2"/>
        <v>1059.8666666666666</v>
      </c>
      <c r="I25" s="593">
        <f t="shared" si="3"/>
        <v>0.9</v>
      </c>
      <c r="J25" s="594" t="str">
        <f t="shared" si="4"/>
        <v/>
      </c>
      <c r="K25" s="595" t="str">
        <f t="shared" si="5"/>
        <v/>
      </c>
    </row>
    <row r="26" spans="1:11" s="9" customFormat="1" x14ac:dyDescent="0.25">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20">
        <f>IF(INDEX('CoC Ranking Data'!$A$1:$CB$106,ROW($E28),9)&lt;&gt;"",INDEX('CoC Ranking Data'!$A$1:$CB$106,ROW($E28),9),"")</f>
        <v>25</v>
      </c>
      <c r="E26" s="265">
        <f>IF(INDEX('CoC Ranking Data'!$A$1:$CB$106,ROW($E28),65)&lt;&gt;"",INDEX('CoC Ranking Data'!$A$1:$CB$106,ROW($E28),65),"")</f>
        <v>25994</v>
      </c>
      <c r="F26" s="213">
        <f t="shared" si="0"/>
        <v>1039.76</v>
      </c>
      <c r="G26" s="15">
        <f t="shared" si="1"/>
        <v>2</v>
      </c>
      <c r="H26" s="592" t="str">
        <f t="shared" si="2"/>
        <v/>
      </c>
      <c r="I26" s="593" t="str">
        <f t="shared" si="3"/>
        <v/>
      </c>
      <c r="J26" s="594">
        <f t="shared" si="4"/>
        <v>1039.76</v>
      </c>
      <c r="K26" s="595">
        <f t="shared" si="5"/>
        <v>0.74285714285714288</v>
      </c>
    </row>
    <row r="27" spans="1:11" s="9" customFormat="1" x14ac:dyDescent="0.25">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20">
        <f>IF(INDEX('CoC Ranking Data'!$A$1:$CB$106,ROW($E29),9)&lt;&gt;"",INDEX('CoC Ranking Data'!$A$1:$CB$106,ROW($E29),9),"")</f>
        <v>12</v>
      </c>
      <c r="E27" s="265">
        <f>IF(INDEX('CoC Ranking Data'!$A$1:$CB$106,ROW($E29),65)&lt;&gt;"",INDEX('CoC Ranking Data'!$A$1:$CB$106,ROW($E29),65),"")</f>
        <v>32587</v>
      </c>
      <c r="F27" s="213">
        <f t="shared" si="0"/>
        <v>2715.5833333333335</v>
      </c>
      <c r="G27" s="15">
        <f t="shared" si="1"/>
        <v>1</v>
      </c>
      <c r="H27" s="592" t="str">
        <f t="shared" si="2"/>
        <v/>
      </c>
      <c r="I27" s="593" t="str">
        <f t="shared" si="3"/>
        <v/>
      </c>
      <c r="J27" s="594">
        <f t="shared" si="4"/>
        <v>2715.5833333333335</v>
      </c>
      <c r="K27" s="595">
        <f t="shared" si="5"/>
        <v>0.37142857142857144</v>
      </c>
    </row>
    <row r="28" spans="1:11" s="9" customFormat="1" x14ac:dyDescent="0.25">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20">
        <f>IF(INDEX('CoC Ranking Data'!$A$1:$CB$106,ROW($E30),9)&lt;&gt;"",INDEX('CoC Ranking Data'!$A$1:$CB$106,ROW($E30),9),"")</f>
        <v>15</v>
      </c>
      <c r="E28" s="265">
        <f>IF(INDEX('CoC Ranking Data'!$A$1:$CB$106,ROW($E30),65)&lt;&gt;"",INDEX('CoC Ranking Data'!$A$1:$CB$106,ROW($E30),65),"")</f>
        <v>26384</v>
      </c>
      <c r="F28" s="213">
        <f t="shared" si="0"/>
        <v>1758.9333333333334</v>
      </c>
      <c r="G28" s="15">
        <f t="shared" si="1"/>
        <v>2</v>
      </c>
      <c r="H28" s="592" t="str">
        <f t="shared" si="2"/>
        <v/>
      </c>
      <c r="I28" s="593" t="str">
        <f t="shared" si="3"/>
        <v/>
      </c>
      <c r="J28" s="594">
        <f t="shared" si="4"/>
        <v>1758.9333333333334</v>
      </c>
      <c r="K28" s="595">
        <f t="shared" si="5"/>
        <v>0.54285714285714282</v>
      </c>
    </row>
    <row r="29" spans="1:11" s="9" customFormat="1" x14ac:dyDescent="0.25">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20">
        <f>IF(INDEX('CoC Ranking Data'!$A$1:$CB$106,ROW($E31),9)&lt;&gt;"",INDEX('CoC Ranking Data'!$A$1:$CB$106,ROW($E31),9),"")</f>
        <v>7</v>
      </c>
      <c r="E29" s="265">
        <f>IF(INDEX('CoC Ranking Data'!$A$1:$CB$106,ROW($E31),65)&lt;&gt;"",INDEX('CoC Ranking Data'!$A$1:$CB$106,ROW($E31),65),"")</f>
        <v>4379</v>
      </c>
      <c r="F29" s="213">
        <f t="shared" si="0"/>
        <v>625.57142857142856</v>
      </c>
      <c r="G29" s="15">
        <f t="shared" si="1"/>
        <v>3</v>
      </c>
      <c r="H29" s="592" t="str">
        <f t="shared" si="2"/>
        <v/>
      </c>
      <c r="I29" s="593" t="str">
        <f t="shared" si="3"/>
        <v/>
      </c>
      <c r="J29" s="594">
        <f t="shared" si="4"/>
        <v>625.57142857142856</v>
      </c>
      <c r="K29" s="595">
        <f t="shared" si="5"/>
        <v>0.82857142857142863</v>
      </c>
    </row>
    <row r="30" spans="1:11" s="9" customFormat="1" x14ac:dyDescent="0.25">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20">
        <f>IF(INDEX('CoC Ranking Data'!$A$1:$CB$106,ROW($E32),9)&lt;&gt;"",INDEX('CoC Ranking Data'!$A$1:$CB$106,ROW($E32),9),"")</f>
        <v>9</v>
      </c>
      <c r="E30" s="265">
        <f>IF(INDEX('CoC Ranking Data'!$A$1:$CB$106,ROW($E32),65)&lt;&gt;"",INDEX('CoC Ranking Data'!$A$1:$CB$106,ROW($E32),65),"")</f>
        <v>54238</v>
      </c>
      <c r="F30" s="213">
        <f t="shared" si="0"/>
        <v>6026.4444444444443</v>
      </c>
      <c r="G30" s="15">
        <f t="shared" si="1"/>
        <v>0</v>
      </c>
      <c r="H30" s="592" t="str">
        <f t="shared" si="2"/>
        <v/>
      </c>
      <c r="I30" s="593" t="str">
        <f t="shared" si="3"/>
        <v/>
      </c>
      <c r="J30" s="594">
        <f t="shared" si="4"/>
        <v>6026.4444444444443</v>
      </c>
      <c r="K30" s="595">
        <f t="shared" si="5"/>
        <v>0.14285714285714285</v>
      </c>
    </row>
    <row r="31" spans="1:11" s="9" customFormat="1" x14ac:dyDescent="0.25">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20">
        <f>IF(INDEX('CoC Ranking Data'!$A$1:$CB$106,ROW($E33),9)&lt;&gt;"",INDEX('CoC Ranking Data'!$A$1:$CB$106,ROW($E33),9),"")</f>
        <v>21</v>
      </c>
      <c r="E31" s="265">
        <f>IF(INDEX('CoC Ranking Data'!$A$1:$CB$106,ROW($E33),65)&lt;&gt;"",INDEX('CoC Ranking Data'!$A$1:$CB$106,ROW($E33),65),"")</f>
        <v>46520</v>
      </c>
      <c r="F31" s="213">
        <f t="shared" si="0"/>
        <v>2215.2380952380954</v>
      </c>
      <c r="G31" s="15">
        <f t="shared" si="1"/>
        <v>2</v>
      </c>
      <c r="H31" s="592">
        <f t="shared" si="2"/>
        <v>2215.2380952380954</v>
      </c>
      <c r="I31" s="593">
        <f t="shared" si="3"/>
        <v>0.5</v>
      </c>
      <c r="J31" s="594" t="str">
        <f t="shared" si="4"/>
        <v/>
      </c>
      <c r="K31" s="595" t="str">
        <f t="shared" si="5"/>
        <v/>
      </c>
    </row>
    <row r="32" spans="1:11" s="9" customFormat="1" x14ac:dyDescent="0.25">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20">
        <f>IF(INDEX('CoC Ranking Data'!$A$1:$CB$106,ROW($E34),9)&lt;&gt;"",INDEX('CoC Ranking Data'!$A$1:$CB$106,ROW($E34),9),"")</f>
        <v>25</v>
      </c>
      <c r="E32" s="265">
        <f>IF(INDEX('CoC Ranking Data'!$A$1:$CB$106,ROW($E34),65)&lt;&gt;"",INDEX('CoC Ranking Data'!$A$1:$CB$106,ROW($E34),65),"")</f>
        <v>11770</v>
      </c>
      <c r="F32" s="213">
        <f t="shared" si="0"/>
        <v>470.8</v>
      </c>
      <c r="G32" s="15">
        <f t="shared" si="1"/>
        <v>3</v>
      </c>
      <c r="H32" s="592" t="str">
        <f t="shared" si="2"/>
        <v/>
      </c>
      <c r="I32" s="593" t="str">
        <f t="shared" si="3"/>
        <v/>
      </c>
      <c r="J32" s="594">
        <f t="shared" si="4"/>
        <v>470.8</v>
      </c>
      <c r="K32" s="595">
        <f t="shared" si="5"/>
        <v>0.97142857142857142</v>
      </c>
    </row>
    <row r="33" spans="1:11" s="9" customFormat="1" x14ac:dyDescent="0.25">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20">
        <f>IF(INDEX('CoC Ranking Data'!$A$1:$CB$106,ROW($E35),9)&lt;&gt;"",INDEX('CoC Ranking Data'!$A$1:$CB$106,ROW($E35),9),"")</f>
        <v>13</v>
      </c>
      <c r="E33" s="265">
        <f>IF(INDEX('CoC Ranking Data'!$A$1:$CB$106,ROW($E35),65)&lt;&gt;"",INDEX('CoC Ranking Data'!$A$1:$CB$106,ROW($E35),65),"")</f>
        <v>6237</v>
      </c>
      <c r="F33" s="213">
        <f t="shared" si="0"/>
        <v>479.76923076923077</v>
      </c>
      <c r="G33" s="15">
        <f t="shared" si="1"/>
        <v>3</v>
      </c>
      <c r="H33" s="592" t="str">
        <f t="shared" si="2"/>
        <v/>
      </c>
      <c r="I33" s="593" t="str">
        <f t="shared" si="3"/>
        <v/>
      </c>
      <c r="J33" s="594">
        <f t="shared" si="4"/>
        <v>479.76923076923077</v>
      </c>
      <c r="K33" s="595">
        <f t="shared" si="5"/>
        <v>0.94285714285714284</v>
      </c>
    </row>
    <row r="34" spans="1:11" s="9" customFormat="1" x14ac:dyDescent="0.25">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20">
        <f>IF(INDEX('CoC Ranking Data'!$A$1:$CB$106,ROW($E36),9)&lt;&gt;"",INDEX('CoC Ranking Data'!$A$1:$CB$106,ROW($E36),9),"")</f>
        <v>17</v>
      </c>
      <c r="E34" s="265">
        <f>IF(INDEX('CoC Ranking Data'!$A$1:$CB$106,ROW($E36),65)&lt;&gt;"",INDEX('CoC Ranking Data'!$A$1:$CB$106,ROW($E36),65),"")</f>
        <v>20442</v>
      </c>
      <c r="F34" s="213">
        <f t="shared" si="0"/>
        <v>1202.4705882352941</v>
      </c>
      <c r="G34" s="15">
        <f t="shared" si="1"/>
        <v>2</v>
      </c>
      <c r="H34" s="592" t="str">
        <f t="shared" si="2"/>
        <v/>
      </c>
      <c r="I34" s="593" t="str">
        <f t="shared" si="3"/>
        <v/>
      </c>
      <c r="J34" s="594">
        <f t="shared" si="4"/>
        <v>1202.4705882352941</v>
      </c>
      <c r="K34" s="595">
        <f t="shared" si="5"/>
        <v>0.68571428571428572</v>
      </c>
    </row>
    <row r="35" spans="1:11" s="9" customFormat="1" x14ac:dyDescent="0.25">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20">
        <f>IF(INDEX('CoC Ranking Data'!$A$1:$CB$106,ROW($E37),9)&lt;&gt;"",INDEX('CoC Ranking Data'!$A$1:$CB$106,ROW($E37),9),"")</f>
        <v>9</v>
      </c>
      <c r="E35" s="265">
        <f>IF(INDEX('CoC Ranking Data'!$A$1:$CB$106,ROW($E37),65)&lt;&gt;"",INDEX('CoC Ranking Data'!$A$1:$CB$106,ROW($E37),65),"")</f>
        <v>12247</v>
      </c>
      <c r="F35" s="213">
        <f t="shared" si="0"/>
        <v>1360.7777777777778</v>
      </c>
      <c r="G35" s="15">
        <f t="shared" si="1"/>
        <v>2</v>
      </c>
      <c r="H35" s="592" t="str">
        <f t="shared" si="2"/>
        <v/>
      </c>
      <c r="I35" s="593" t="str">
        <f t="shared" si="3"/>
        <v/>
      </c>
      <c r="J35" s="594">
        <f t="shared" si="4"/>
        <v>1360.7777777777778</v>
      </c>
      <c r="K35" s="595">
        <f t="shared" si="5"/>
        <v>0.62857142857142856</v>
      </c>
    </row>
    <row r="36" spans="1:11" s="9" customFormat="1" x14ac:dyDescent="0.25">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20">
        <f>IF(INDEX('CoC Ranking Data'!$A$1:$CB$106,ROW($E38),9)&lt;&gt;"",INDEX('CoC Ranking Data'!$A$1:$CB$106,ROW($E38),9),"")</f>
        <v>12</v>
      </c>
      <c r="E36" s="265">
        <f>IF(INDEX('CoC Ranking Data'!$A$1:$CB$106,ROW($E38),65)&lt;&gt;"",INDEX('CoC Ranking Data'!$A$1:$CB$106,ROW($E38),65),"")</f>
        <v>96652</v>
      </c>
      <c r="F36" s="213">
        <f t="shared" si="0"/>
        <v>8054.333333333333</v>
      </c>
      <c r="G36" s="15">
        <f t="shared" si="1"/>
        <v>0</v>
      </c>
      <c r="H36" s="592" t="str">
        <f t="shared" si="2"/>
        <v/>
      </c>
      <c r="I36" s="593" t="str">
        <f t="shared" si="3"/>
        <v/>
      </c>
      <c r="J36" s="594">
        <f t="shared" si="4"/>
        <v>8054.333333333333</v>
      </c>
      <c r="K36" s="595">
        <f t="shared" si="5"/>
        <v>5.7142857142857141E-2</v>
      </c>
    </row>
    <row r="37" spans="1:11" s="9" customFormat="1" x14ac:dyDescent="0.25">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20">
        <f>IF(INDEX('CoC Ranking Data'!$A$1:$CB$106,ROW($E39),9)&lt;&gt;"",INDEX('CoC Ranking Data'!$A$1:$CB$106,ROW($E39),9),"")</f>
        <v>10</v>
      </c>
      <c r="E37" s="265">
        <f>IF(INDEX('CoC Ranking Data'!$A$1:$CB$106,ROW($E39),65)&lt;&gt;"",INDEX('CoC Ranking Data'!$A$1:$CB$106,ROW($E39),65),"")</f>
        <v>68185</v>
      </c>
      <c r="F37" s="213">
        <f t="shared" si="0"/>
        <v>6818.5</v>
      </c>
      <c r="G37" s="15">
        <f t="shared" si="1"/>
        <v>0</v>
      </c>
      <c r="H37" s="592" t="str">
        <f t="shared" si="2"/>
        <v/>
      </c>
      <c r="I37" s="593" t="str">
        <f t="shared" si="3"/>
        <v/>
      </c>
      <c r="J37" s="594">
        <f t="shared" si="4"/>
        <v>6818.5</v>
      </c>
      <c r="K37" s="595">
        <f t="shared" si="5"/>
        <v>8.5714285714285715E-2</v>
      </c>
    </row>
    <row r="38" spans="1:11" s="9" customFormat="1" x14ac:dyDescent="0.25">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20">
        <f>IF(INDEX('CoC Ranking Data'!$A$1:$CB$106,ROW($E40),9)&lt;&gt;"",INDEX('CoC Ranking Data'!$A$1:$CB$106,ROW($E40),9),"")</f>
        <v>29</v>
      </c>
      <c r="E38" s="265">
        <f>IF(INDEX('CoC Ranking Data'!$A$1:$CB$106,ROW($E40),65)&lt;&gt;"",INDEX('CoC Ranking Data'!$A$1:$CB$106,ROW($E40),65),"")</f>
        <v>100813</v>
      </c>
      <c r="F38" s="213">
        <f t="shared" si="0"/>
        <v>3476.3103448275861</v>
      </c>
      <c r="G38" s="15">
        <f t="shared" si="1"/>
        <v>1</v>
      </c>
      <c r="H38" s="592" t="str">
        <f t="shared" si="2"/>
        <v/>
      </c>
      <c r="I38" s="593" t="str">
        <f t="shared" si="3"/>
        <v/>
      </c>
      <c r="J38" s="594">
        <f t="shared" si="4"/>
        <v>3476.3103448275861</v>
      </c>
      <c r="K38" s="595">
        <f t="shared" si="5"/>
        <v>0.25714285714285712</v>
      </c>
    </row>
    <row r="39" spans="1:11" s="9" customFormat="1" x14ac:dyDescent="0.25">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20">
        <f>IF(INDEX('CoC Ranking Data'!$A$1:$CB$106,ROW($E41),9)&lt;&gt;"",INDEX('CoC Ranking Data'!$A$1:$CB$106,ROW($E41),9),"")</f>
        <v>9</v>
      </c>
      <c r="E39" s="265">
        <f>IF(INDEX('CoC Ranking Data'!$A$1:$CB$106,ROW($E41),65)&lt;&gt;"",INDEX('CoC Ranking Data'!$A$1:$CB$106,ROW($E41),65),"")</f>
        <v>36273</v>
      </c>
      <c r="F39" s="213">
        <f t="shared" si="0"/>
        <v>4030.3333333333335</v>
      </c>
      <c r="G39" s="15">
        <f t="shared" si="1"/>
        <v>0</v>
      </c>
      <c r="H39" s="592" t="str">
        <f t="shared" si="2"/>
        <v/>
      </c>
      <c r="I39" s="593" t="str">
        <f t="shared" si="3"/>
        <v/>
      </c>
      <c r="J39" s="594">
        <f t="shared" si="4"/>
        <v>4030.3333333333335</v>
      </c>
      <c r="K39" s="595">
        <f t="shared" si="5"/>
        <v>0.17142857142857143</v>
      </c>
    </row>
    <row r="40" spans="1:11" s="9" customFormat="1" x14ac:dyDescent="0.25">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20">
        <f>IF(INDEX('CoC Ranking Data'!$A$1:$CB$106,ROW($E42),9)&lt;&gt;"",INDEX('CoC Ranking Data'!$A$1:$CB$106,ROW($E42),9),"")</f>
        <v>21</v>
      </c>
      <c r="E40" s="265">
        <f>IF(INDEX('CoC Ranking Data'!$A$1:$CB$106,ROW($E42),65)&lt;&gt;"",INDEX('CoC Ranking Data'!$A$1:$CB$106,ROW($E42),65),"")</f>
        <v>10592</v>
      </c>
      <c r="F40" s="213">
        <f t="shared" si="0"/>
        <v>504.38095238095241</v>
      </c>
      <c r="G40" s="15">
        <f t="shared" si="1"/>
        <v>3</v>
      </c>
      <c r="H40" s="592" t="str">
        <f t="shared" si="2"/>
        <v/>
      </c>
      <c r="I40" s="593" t="str">
        <f t="shared" si="3"/>
        <v/>
      </c>
      <c r="J40" s="594">
        <f t="shared" si="4"/>
        <v>504.38095238095241</v>
      </c>
      <c r="K40" s="595">
        <f t="shared" si="5"/>
        <v>0.88571428571428568</v>
      </c>
    </row>
    <row r="41" spans="1:11" s="9" customFormat="1" x14ac:dyDescent="0.25">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20">
        <f>IF(INDEX('CoC Ranking Data'!$A$1:$CB$106,ROW($E43),9)&lt;&gt;"",INDEX('CoC Ranking Data'!$A$1:$CB$106,ROW($E43),9),"")</f>
        <v>29</v>
      </c>
      <c r="E41" s="265">
        <f>IF(INDEX('CoC Ranking Data'!$A$1:$CB$106,ROW($E43),65)&lt;&gt;"",INDEX('CoC Ranking Data'!$A$1:$CB$106,ROW($E43),65),"")</f>
        <v>60121</v>
      </c>
      <c r="F41" s="213">
        <f t="shared" si="0"/>
        <v>2073.1379310344828</v>
      </c>
      <c r="G41" s="15">
        <f t="shared" si="1"/>
        <v>2</v>
      </c>
      <c r="H41" s="592">
        <f t="shared" si="2"/>
        <v>2073.1379310344828</v>
      </c>
      <c r="I41" s="593">
        <f t="shared" si="3"/>
        <v>0.6</v>
      </c>
      <c r="J41" s="594" t="str">
        <f t="shared" si="4"/>
        <v/>
      </c>
      <c r="K41" s="595" t="str">
        <f t="shared" si="5"/>
        <v/>
      </c>
    </row>
    <row r="42" spans="1:11" s="9" customFormat="1" x14ac:dyDescent="0.25">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20">
        <f>IF(INDEX('CoC Ranking Data'!$A$1:$CB$106,ROW($E44),9)&lt;&gt;"",INDEX('CoC Ranking Data'!$A$1:$CB$106,ROW($E44),9),"")</f>
        <v>39</v>
      </c>
      <c r="E42" s="265">
        <f>IF(INDEX('CoC Ranking Data'!$A$1:$CB$106,ROW($E44),65)&lt;&gt;"",INDEX('CoC Ranking Data'!$A$1:$CB$106,ROW($E44),65),"")</f>
        <v>84138</v>
      </c>
      <c r="F42" s="213">
        <f t="shared" si="0"/>
        <v>2157.3846153846152</v>
      </c>
      <c r="G42" s="15">
        <f t="shared" si="1"/>
        <v>1</v>
      </c>
      <c r="H42" s="592" t="str">
        <f t="shared" si="2"/>
        <v/>
      </c>
      <c r="I42" s="593" t="str">
        <f t="shared" si="3"/>
        <v/>
      </c>
      <c r="J42" s="594">
        <f t="shared" si="4"/>
        <v>2157.3846153846152</v>
      </c>
      <c r="K42" s="595">
        <f t="shared" si="5"/>
        <v>0.45714285714285713</v>
      </c>
    </row>
    <row r="43" spans="1:11" s="9" customFormat="1" x14ac:dyDescent="0.25">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20">
        <f>IF(INDEX('CoC Ranking Data'!$A$1:$CB$106,ROW($E45),9)&lt;&gt;"",INDEX('CoC Ranking Data'!$A$1:$CB$106,ROW($E45),9),"")</f>
        <v>36</v>
      </c>
      <c r="E43" s="265">
        <f>IF(INDEX('CoC Ranking Data'!$A$1:$CB$106,ROW($E45),65)&lt;&gt;"",INDEX('CoC Ranking Data'!$A$1:$CB$106,ROW($E45),65),"")</f>
        <v>97559</v>
      </c>
      <c r="F43" s="213">
        <f t="shared" si="0"/>
        <v>2709.9722222222222</v>
      </c>
      <c r="G43" s="15">
        <f t="shared" si="1"/>
        <v>1</v>
      </c>
      <c r="H43" s="592">
        <f t="shared" si="2"/>
        <v>2709.9722222222222</v>
      </c>
      <c r="I43" s="593">
        <f t="shared" si="3"/>
        <v>0.4</v>
      </c>
      <c r="J43" s="594" t="str">
        <f t="shared" si="4"/>
        <v/>
      </c>
      <c r="K43" s="595" t="str">
        <f t="shared" si="5"/>
        <v/>
      </c>
    </row>
    <row r="44" spans="1:11" s="9" customFormat="1" x14ac:dyDescent="0.25">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20">
        <f>IF(INDEX('CoC Ranking Data'!$A$1:$CB$106,ROW($E46),9)&lt;&gt;"",INDEX('CoC Ranking Data'!$A$1:$CB$106,ROW($E46),9),"")</f>
        <v>15</v>
      </c>
      <c r="E44" s="265">
        <f>IF(INDEX('CoC Ranking Data'!$A$1:$CB$106,ROW($E46),65)&lt;&gt;"",INDEX('CoC Ranking Data'!$A$1:$CB$106,ROW($E46),65),"")</f>
        <v>39142</v>
      </c>
      <c r="F44" s="213">
        <f t="shared" si="0"/>
        <v>2609.4666666666667</v>
      </c>
      <c r="G44" s="15">
        <f t="shared" si="1"/>
        <v>1</v>
      </c>
      <c r="H44" s="592" t="str">
        <f t="shared" si="2"/>
        <v/>
      </c>
      <c r="I44" s="593" t="str">
        <f t="shared" si="3"/>
        <v/>
      </c>
      <c r="J44" s="594">
        <f t="shared" si="4"/>
        <v>2609.4666666666667</v>
      </c>
      <c r="K44" s="595">
        <f t="shared" si="5"/>
        <v>0.42857142857142855</v>
      </c>
    </row>
    <row r="45" spans="1:11" s="9" customFormat="1" x14ac:dyDescent="0.25">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20">
        <f>IF(INDEX('CoC Ranking Data'!$A$1:$CB$106,ROW($E47),9)&lt;&gt;"",INDEX('CoC Ranking Data'!$A$1:$CB$106,ROW($E47),9),"")</f>
        <v>16</v>
      </c>
      <c r="E45" s="265">
        <f>IF(INDEX('CoC Ranking Data'!$A$1:$CB$106,ROW($E47),65)&lt;&gt;"",INDEX('CoC Ranking Data'!$A$1:$CB$106,ROW($E47),65),"")</f>
        <v>34372</v>
      </c>
      <c r="F45" s="213">
        <f t="shared" si="0"/>
        <v>2148.25</v>
      </c>
      <c r="G45" s="15">
        <f t="shared" si="1"/>
        <v>1</v>
      </c>
      <c r="H45" s="592" t="str">
        <f t="shared" si="2"/>
        <v/>
      </c>
      <c r="I45" s="593" t="str">
        <f t="shared" si="3"/>
        <v/>
      </c>
      <c r="J45" s="594">
        <f t="shared" si="4"/>
        <v>2148.25</v>
      </c>
      <c r="K45" s="595">
        <f t="shared" si="5"/>
        <v>0.48571428571428571</v>
      </c>
    </row>
    <row r="46" spans="1:11" s="9" customFormat="1" x14ac:dyDescent="0.25">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20">
        <f>IF(INDEX('CoC Ranking Data'!$A$1:$CB$106,ROW($E48),9)&lt;&gt;"",INDEX('CoC Ranking Data'!$A$1:$CB$106,ROW($E48),9),"")</f>
        <v>20</v>
      </c>
      <c r="E46" s="265">
        <f>IF(INDEX('CoC Ranking Data'!$A$1:$CB$106,ROW($E48),65)&lt;&gt;"",INDEX('CoC Ranking Data'!$A$1:$CB$106,ROW($E48),65),"")</f>
        <v>59124</v>
      </c>
      <c r="F46" s="213">
        <f t="shared" si="0"/>
        <v>2956.2</v>
      </c>
      <c r="G46" s="15">
        <f t="shared" si="1"/>
        <v>1</v>
      </c>
      <c r="H46" s="592" t="str">
        <f t="shared" si="2"/>
        <v/>
      </c>
      <c r="I46" s="593" t="str">
        <f t="shared" si="3"/>
        <v/>
      </c>
      <c r="J46" s="594">
        <f t="shared" si="4"/>
        <v>2956.2</v>
      </c>
      <c r="K46" s="595">
        <f t="shared" si="5"/>
        <v>0.34285714285714286</v>
      </c>
    </row>
    <row r="47" spans="1:11" s="9" customFormat="1" x14ac:dyDescent="0.25">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20">
        <f>IF(INDEX('CoC Ranking Data'!$A$1:$CB$106,ROW($E49),9)&lt;&gt;"",INDEX('CoC Ranking Data'!$A$1:$CB$106,ROW($E49),9),"")</f>
        <v>26</v>
      </c>
      <c r="E47" s="265">
        <f>IF(INDEX('CoC Ranking Data'!$A$1:$CB$106,ROW($E49),65)&lt;&gt;"",INDEX('CoC Ranking Data'!$A$1:$CB$106,ROW($E49),65),"")</f>
        <v>32706</v>
      </c>
      <c r="F47" s="213">
        <f t="shared" si="0"/>
        <v>1257.9230769230769</v>
      </c>
      <c r="G47" s="15">
        <f t="shared" si="1"/>
        <v>2</v>
      </c>
      <c r="H47" s="592" t="str">
        <f t="shared" si="2"/>
        <v/>
      </c>
      <c r="I47" s="593" t="str">
        <f t="shared" si="3"/>
        <v/>
      </c>
      <c r="J47" s="594">
        <f t="shared" si="4"/>
        <v>1257.9230769230769</v>
      </c>
      <c r="K47" s="595">
        <f t="shared" si="5"/>
        <v>0.65714285714285714</v>
      </c>
    </row>
    <row r="48" spans="1:11" s="9" customFormat="1" x14ac:dyDescent="0.25">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20">
        <f>IF(INDEX('CoC Ranking Data'!$A$1:$CB$106,ROW($E50),9)&lt;&gt;"",INDEX('CoC Ranking Data'!$A$1:$CB$106,ROW($E50),9),"")</f>
        <v>8</v>
      </c>
      <c r="E48" s="265">
        <f>IF(INDEX('CoC Ranking Data'!$A$1:$CB$106,ROW($E50),65)&lt;&gt;"",INDEX('CoC Ranking Data'!$A$1:$CB$106,ROW($E50),65),"")</f>
        <v>50674</v>
      </c>
      <c r="F48" s="213">
        <f t="shared" si="0"/>
        <v>6334.25</v>
      </c>
      <c r="G48" s="15">
        <f t="shared" si="1"/>
        <v>0</v>
      </c>
      <c r="H48" s="592" t="str">
        <f t="shared" si="2"/>
        <v/>
      </c>
      <c r="I48" s="593" t="str">
        <f t="shared" si="3"/>
        <v/>
      </c>
      <c r="J48" s="594">
        <f t="shared" si="4"/>
        <v>6334.25</v>
      </c>
      <c r="K48" s="595">
        <f t="shared" si="5"/>
        <v>0.11428571428571428</v>
      </c>
    </row>
    <row r="49" spans="1:11" s="9" customFormat="1" x14ac:dyDescent="0.25">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20">
        <f>IF(INDEX('CoC Ranking Data'!$A$1:$CB$106,ROW($E51),9)&lt;&gt;"",INDEX('CoC Ranking Data'!$A$1:$CB$106,ROW($E51),9),"")</f>
        <v>6</v>
      </c>
      <c r="E49" s="265">
        <f>IF(INDEX('CoC Ranking Data'!$A$1:$CB$106,ROW($E51),65)&lt;&gt;"",INDEX('CoC Ranking Data'!$A$1:$CB$106,ROW($E51),65),"")</f>
        <v>19000</v>
      </c>
      <c r="F49" s="213">
        <f t="shared" si="0"/>
        <v>3166.6666666666665</v>
      </c>
      <c r="G49" s="15">
        <f t="shared" si="1"/>
        <v>1</v>
      </c>
      <c r="H49" s="592" t="str">
        <f t="shared" si="2"/>
        <v/>
      </c>
      <c r="I49" s="593" t="str">
        <f t="shared" si="3"/>
        <v/>
      </c>
      <c r="J49" s="594">
        <f t="shared" si="4"/>
        <v>3166.6666666666665</v>
      </c>
      <c r="K49" s="595">
        <f t="shared" si="5"/>
        <v>0.31428571428571428</v>
      </c>
    </row>
    <row r="50" spans="1:11" s="9" customFormat="1" x14ac:dyDescent="0.25">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20">
        <f>IF(INDEX('CoC Ranking Data'!$A$1:$CB$106,ROW($E52),9)&lt;&gt;"",INDEX('CoC Ranking Data'!$A$1:$CB$106,ROW($E52),9),"")</f>
        <v>40</v>
      </c>
      <c r="E50" s="265">
        <f>IF(INDEX('CoC Ranking Data'!$A$1:$CB$106,ROW($E52),65)&lt;&gt;"",INDEX('CoC Ranking Data'!$A$1:$CB$106,ROW($E52),65),"")</f>
        <v>19865</v>
      </c>
      <c r="F50" s="213">
        <f t="shared" si="0"/>
        <v>496.625</v>
      </c>
      <c r="G50" s="15">
        <f t="shared" si="1"/>
        <v>3</v>
      </c>
      <c r="H50" s="592" t="str">
        <f t="shared" si="2"/>
        <v/>
      </c>
      <c r="I50" s="593" t="str">
        <f t="shared" si="3"/>
        <v/>
      </c>
      <c r="J50" s="594">
        <f t="shared" si="4"/>
        <v>496.625</v>
      </c>
      <c r="K50" s="595">
        <f t="shared" si="5"/>
        <v>0.91428571428571426</v>
      </c>
    </row>
    <row r="51" spans="1:11" s="9" customFormat="1" x14ac:dyDescent="0.25">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20">
        <f>IF(INDEX('CoC Ranking Data'!$A$1:$CB$106,ROW($E53),9)&lt;&gt;"",INDEX('CoC Ranking Data'!$A$1:$CB$106,ROW($E53),9),"")</f>
        <v>22</v>
      </c>
      <c r="E51" s="265">
        <f>IF(INDEX('CoC Ranking Data'!$A$1:$CB$106,ROW($E53),65)&lt;&gt;"",INDEX('CoC Ranking Data'!$A$1:$CB$106,ROW($E53),65),"")</f>
        <v>97448</v>
      </c>
      <c r="F51" s="213">
        <f t="shared" si="0"/>
        <v>4429.454545454545</v>
      </c>
      <c r="G51" s="15">
        <f t="shared" si="1"/>
        <v>0</v>
      </c>
      <c r="H51" s="592">
        <f t="shared" si="2"/>
        <v>4429.454545454545</v>
      </c>
      <c r="I51" s="593">
        <f t="shared" si="3"/>
        <v>0.2</v>
      </c>
      <c r="J51" s="594" t="str">
        <f t="shared" si="4"/>
        <v/>
      </c>
      <c r="K51" s="595" t="str">
        <f t="shared" si="5"/>
        <v/>
      </c>
    </row>
    <row r="52" spans="1:11" s="9" customFormat="1" x14ac:dyDescent="0.25">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20" t="str">
        <f>IF(INDEX('CoC Ranking Data'!$A$1:$CB$106,ROW($E54),9)&lt;&gt;"",INDEX('CoC Ranking Data'!$A$1:$CB$106,ROW($E54),9),"")</f>
        <v/>
      </c>
      <c r="E52" s="265" t="str">
        <f>IF(INDEX('CoC Ranking Data'!$A$1:$CB$106,ROW($E54),65)&lt;&gt;"",INDEX('CoC Ranking Data'!$A$1:$CB$106,ROW($E54),65),"")</f>
        <v/>
      </c>
      <c r="F52" s="213" t="str">
        <f t="shared" si="0"/>
        <v/>
      </c>
      <c r="G52" s="15" t="str">
        <f t="shared" si="1"/>
        <v/>
      </c>
      <c r="H52" s="592" t="str">
        <f t="shared" si="2"/>
        <v/>
      </c>
      <c r="I52" s="593" t="str">
        <f t="shared" si="3"/>
        <v/>
      </c>
      <c r="J52" s="594" t="str">
        <f t="shared" si="4"/>
        <v/>
      </c>
      <c r="K52" s="595" t="str">
        <f t="shared" si="5"/>
        <v/>
      </c>
    </row>
    <row r="53" spans="1:11" s="9" customFormat="1" x14ac:dyDescent="0.25">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20" t="str">
        <f>IF(INDEX('CoC Ranking Data'!$A$1:$CB$106,ROW($E55),9)&lt;&gt;"",INDEX('CoC Ranking Data'!$A$1:$CB$106,ROW($E55),9),"")</f>
        <v/>
      </c>
      <c r="E53" s="265" t="str">
        <f>IF(INDEX('CoC Ranking Data'!$A$1:$CB$106,ROW($E55),65)&lt;&gt;"",INDEX('CoC Ranking Data'!$A$1:$CB$106,ROW($E55),65),"")</f>
        <v/>
      </c>
      <c r="F53" s="213" t="str">
        <f t="shared" si="0"/>
        <v/>
      </c>
      <c r="G53" s="15" t="str">
        <f t="shared" si="1"/>
        <v/>
      </c>
      <c r="H53" s="592" t="str">
        <f t="shared" si="2"/>
        <v/>
      </c>
      <c r="I53" s="593" t="str">
        <f t="shared" si="3"/>
        <v/>
      </c>
      <c r="J53" s="594" t="str">
        <f t="shared" si="4"/>
        <v/>
      </c>
      <c r="K53" s="595" t="str">
        <f t="shared" si="5"/>
        <v/>
      </c>
    </row>
    <row r="54" spans="1:11"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20" t="str">
        <f>IF(INDEX('CoC Ranking Data'!$A$1:$CB$106,ROW($E56),9)&lt;&gt;"",INDEX('CoC Ranking Data'!$A$1:$CB$106,ROW($E56),9),"")</f>
        <v/>
      </c>
      <c r="E54" s="265" t="str">
        <f>IF(INDEX('CoC Ranking Data'!$A$1:$CB$106,ROW($E56),65)&lt;&gt;"",INDEX('CoC Ranking Data'!$A$1:$CB$106,ROW($E56),65),"")</f>
        <v/>
      </c>
      <c r="F54" s="213" t="str">
        <f t="shared" si="0"/>
        <v/>
      </c>
      <c r="G54" s="15" t="str">
        <f t="shared" si="1"/>
        <v/>
      </c>
      <c r="H54" s="592" t="str">
        <f t="shared" si="2"/>
        <v/>
      </c>
      <c r="I54" s="593" t="str">
        <f t="shared" si="3"/>
        <v/>
      </c>
      <c r="J54" s="594" t="str">
        <f t="shared" si="4"/>
        <v/>
      </c>
      <c r="K54" s="595" t="str">
        <f t="shared" si="5"/>
        <v/>
      </c>
    </row>
    <row r="55" spans="1:11" ht="15" customHeight="1"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20" t="str">
        <f>IF(INDEX('CoC Ranking Data'!$A$1:$CB$106,ROW($E57),9)&lt;&gt;"",INDEX('CoC Ranking Data'!$A$1:$CB$106,ROW($E57),9),"")</f>
        <v/>
      </c>
      <c r="E55" s="265" t="str">
        <f>IF(INDEX('CoC Ranking Data'!$A$1:$CB$106,ROW($E57),65)&lt;&gt;"",INDEX('CoC Ranking Data'!$A$1:$CB$106,ROW($E57),65),"")</f>
        <v/>
      </c>
      <c r="F55" s="213" t="str">
        <f t="shared" si="0"/>
        <v/>
      </c>
      <c r="G55" s="15" t="str">
        <f t="shared" si="1"/>
        <v/>
      </c>
      <c r="H55" s="592" t="str">
        <f t="shared" si="2"/>
        <v/>
      </c>
      <c r="I55" s="593" t="str">
        <f t="shared" si="3"/>
        <v/>
      </c>
      <c r="J55" s="594" t="str">
        <f t="shared" si="4"/>
        <v/>
      </c>
      <c r="K55" s="595" t="str">
        <f t="shared" si="5"/>
        <v/>
      </c>
    </row>
    <row r="56" spans="1:11"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20" t="str">
        <f>IF(INDEX('CoC Ranking Data'!$A$1:$CB$106,ROW($E58),9)&lt;&gt;"",INDEX('CoC Ranking Data'!$A$1:$CB$106,ROW($E58),9),"")</f>
        <v/>
      </c>
      <c r="E56" s="265" t="str">
        <f>IF(INDEX('CoC Ranking Data'!$A$1:$CB$106,ROW($E58),65)&lt;&gt;"",INDEX('CoC Ranking Data'!$A$1:$CB$106,ROW($E58),65),"")</f>
        <v/>
      </c>
      <c r="F56" s="213" t="str">
        <f t="shared" si="0"/>
        <v/>
      </c>
      <c r="G56" s="15" t="str">
        <f t="shared" si="1"/>
        <v/>
      </c>
      <c r="H56" s="592" t="str">
        <f t="shared" si="2"/>
        <v/>
      </c>
      <c r="I56" s="593" t="str">
        <f t="shared" si="3"/>
        <v/>
      </c>
      <c r="J56" s="594" t="str">
        <f t="shared" si="4"/>
        <v/>
      </c>
      <c r="K56" s="595" t="str">
        <f t="shared" si="5"/>
        <v/>
      </c>
    </row>
    <row r="57" spans="1:11"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20" t="str">
        <f>IF(INDEX('CoC Ranking Data'!$A$1:$CB$106,ROW($E59),9)&lt;&gt;"",INDEX('CoC Ranking Data'!$A$1:$CB$106,ROW($E59),9),"")</f>
        <v/>
      </c>
      <c r="E57" s="265" t="str">
        <f>IF(INDEX('CoC Ranking Data'!$A$1:$CB$106,ROW($E59),65)&lt;&gt;"",INDEX('CoC Ranking Data'!$A$1:$CB$106,ROW($E59),65),"")</f>
        <v/>
      </c>
      <c r="F57" s="213" t="str">
        <f t="shared" si="0"/>
        <v/>
      </c>
      <c r="G57" s="15" t="str">
        <f t="shared" si="1"/>
        <v/>
      </c>
      <c r="H57" s="592" t="str">
        <f t="shared" si="2"/>
        <v/>
      </c>
      <c r="I57" s="593" t="str">
        <f t="shared" si="3"/>
        <v/>
      </c>
      <c r="J57" s="594" t="str">
        <f t="shared" si="4"/>
        <v/>
      </c>
      <c r="K57" s="595" t="str">
        <f t="shared" si="5"/>
        <v/>
      </c>
    </row>
    <row r="58" spans="1:11"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20" t="str">
        <f>IF(INDEX('CoC Ranking Data'!$A$1:$CB$106,ROW($E60),9)&lt;&gt;"",INDEX('CoC Ranking Data'!$A$1:$CB$106,ROW($E60),9),"")</f>
        <v/>
      </c>
      <c r="E58" s="265" t="str">
        <f>IF(INDEX('CoC Ranking Data'!$A$1:$CB$106,ROW($E60),65)&lt;&gt;"",INDEX('CoC Ranking Data'!$A$1:$CB$106,ROW($E60),65),"")</f>
        <v/>
      </c>
      <c r="F58" s="213" t="str">
        <f t="shared" si="0"/>
        <v/>
      </c>
      <c r="G58" s="15" t="str">
        <f t="shared" si="1"/>
        <v/>
      </c>
      <c r="H58" s="592" t="str">
        <f t="shared" si="2"/>
        <v/>
      </c>
      <c r="I58" s="593" t="str">
        <f t="shared" si="3"/>
        <v/>
      </c>
      <c r="J58" s="594" t="str">
        <f t="shared" si="4"/>
        <v/>
      </c>
      <c r="K58" s="595" t="str">
        <f t="shared" si="5"/>
        <v/>
      </c>
    </row>
    <row r="59" spans="1:11"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20" t="str">
        <f>IF(INDEX('CoC Ranking Data'!$A$1:$CB$106,ROW($E61),9)&lt;&gt;"",INDEX('CoC Ranking Data'!$A$1:$CB$106,ROW($E61),9),"")</f>
        <v/>
      </c>
      <c r="E59" s="265" t="str">
        <f>IF(INDEX('CoC Ranking Data'!$A$1:$CB$106,ROW($E61),65)&lt;&gt;"",INDEX('CoC Ranking Data'!$A$1:$CB$106,ROW($E61),65),"")</f>
        <v/>
      </c>
      <c r="F59" s="213" t="str">
        <f t="shared" si="0"/>
        <v/>
      </c>
      <c r="G59" s="15" t="str">
        <f t="shared" si="1"/>
        <v/>
      </c>
      <c r="H59" s="592" t="str">
        <f t="shared" si="2"/>
        <v/>
      </c>
      <c r="I59" s="593" t="str">
        <f t="shared" si="3"/>
        <v/>
      </c>
      <c r="J59" s="594" t="str">
        <f t="shared" si="4"/>
        <v/>
      </c>
      <c r="K59" s="595" t="str">
        <f t="shared" si="5"/>
        <v/>
      </c>
    </row>
    <row r="60" spans="1:11"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20" t="str">
        <f>IF(INDEX('CoC Ranking Data'!$A$1:$CB$106,ROW($E62),9)&lt;&gt;"",INDEX('CoC Ranking Data'!$A$1:$CB$106,ROW($E62),9),"")</f>
        <v/>
      </c>
      <c r="E60" s="265" t="str">
        <f>IF(INDEX('CoC Ranking Data'!$A$1:$CB$106,ROW($E62),65)&lt;&gt;"",INDEX('CoC Ranking Data'!$A$1:$CB$106,ROW($E62),65),"")</f>
        <v/>
      </c>
      <c r="F60" s="213" t="str">
        <f t="shared" si="0"/>
        <v/>
      </c>
      <c r="G60" s="15" t="str">
        <f t="shared" si="1"/>
        <v/>
      </c>
      <c r="H60" s="592" t="str">
        <f t="shared" si="2"/>
        <v/>
      </c>
      <c r="I60" s="593" t="str">
        <f t="shared" si="3"/>
        <v/>
      </c>
      <c r="J60" s="594" t="str">
        <f t="shared" si="4"/>
        <v/>
      </c>
      <c r="K60" s="595" t="str">
        <f t="shared" si="5"/>
        <v/>
      </c>
    </row>
    <row r="61" spans="1:11"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20" t="str">
        <f>IF(INDEX('CoC Ranking Data'!$A$1:$CB$106,ROW($E63),9)&lt;&gt;"",INDEX('CoC Ranking Data'!$A$1:$CB$106,ROW($E63),9),"")</f>
        <v/>
      </c>
      <c r="E61" s="265" t="str">
        <f>IF(INDEX('CoC Ranking Data'!$A$1:$CB$106,ROW($E63),65)&lt;&gt;"",INDEX('CoC Ranking Data'!$A$1:$CB$106,ROW($E63),65),"")</f>
        <v/>
      </c>
      <c r="F61" s="213" t="str">
        <f t="shared" si="0"/>
        <v/>
      </c>
      <c r="G61" s="15" t="str">
        <f t="shared" si="1"/>
        <v/>
      </c>
      <c r="H61" s="592" t="str">
        <f t="shared" si="2"/>
        <v/>
      </c>
      <c r="I61" s="593" t="str">
        <f t="shared" si="3"/>
        <v/>
      </c>
      <c r="J61" s="594" t="str">
        <f t="shared" si="4"/>
        <v/>
      </c>
      <c r="K61" s="595" t="str">
        <f t="shared" si="5"/>
        <v/>
      </c>
    </row>
    <row r="62" spans="1:11"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20" t="str">
        <f>IF(INDEX('CoC Ranking Data'!$A$1:$CB$106,ROW($E64),9)&lt;&gt;"",INDEX('CoC Ranking Data'!$A$1:$CB$106,ROW($E64),9),"")</f>
        <v/>
      </c>
      <c r="E62" s="265" t="str">
        <f>IF(INDEX('CoC Ranking Data'!$A$1:$CB$106,ROW($E64),65)&lt;&gt;"",INDEX('CoC Ranking Data'!$A$1:$CB$106,ROW($E64),65),"")</f>
        <v/>
      </c>
      <c r="F62" s="213" t="str">
        <f t="shared" si="0"/>
        <v/>
      </c>
      <c r="G62" s="15" t="str">
        <f t="shared" si="1"/>
        <v/>
      </c>
      <c r="H62" s="592" t="str">
        <f t="shared" si="2"/>
        <v/>
      </c>
      <c r="I62" s="593" t="str">
        <f t="shared" si="3"/>
        <v/>
      </c>
      <c r="J62" s="594" t="str">
        <f t="shared" si="4"/>
        <v/>
      </c>
      <c r="K62" s="595" t="str">
        <f t="shared" si="5"/>
        <v/>
      </c>
    </row>
    <row r="63" spans="1:11"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20" t="str">
        <f>IF(INDEX('CoC Ranking Data'!$A$1:$CB$106,ROW($E65),9)&lt;&gt;"",INDEX('CoC Ranking Data'!$A$1:$CB$106,ROW($E65),9),"")</f>
        <v/>
      </c>
      <c r="E63" s="265" t="str">
        <f>IF(INDEX('CoC Ranking Data'!$A$1:$CB$106,ROW($E65),65)&lt;&gt;"",INDEX('CoC Ranking Data'!$A$1:$CB$106,ROW($E65),65),"")</f>
        <v/>
      </c>
      <c r="F63" s="213" t="str">
        <f t="shared" si="0"/>
        <v/>
      </c>
      <c r="G63" s="15" t="str">
        <f t="shared" si="1"/>
        <v/>
      </c>
      <c r="H63" s="592" t="str">
        <f t="shared" si="2"/>
        <v/>
      </c>
      <c r="I63" s="593" t="str">
        <f t="shared" si="3"/>
        <v/>
      </c>
      <c r="J63" s="594" t="str">
        <f t="shared" si="4"/>
        <v/>
      </c>
      <c r="K63" s="595" t="str">
        <f t="shared" si="5"/>
        <v/>
      </c>
    </row>
    <row r="64" spans="1:11"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20" t="str">
        <f>IF(INDEX('CoC Ranking Data'!$A$1:$CB$106,ROW($E66),9)&lt;&gt;"",INDEX('CoC Ranking Data'!$A$1:$CB$106,ROW($E66),9),"")</f>
        <v/>
      </c>
      <c r="E64" s="265" t="str">
        <f>IF(INDEX('CoC Ranking Data'!$A$1:$CB$106,ROW($E66),65)&lt;&gt;"",INDEX('CoC Ranking Data'!$A$1:$CB$106,ROW($E66),65),"")</f>
        <v/>
      </c>
      <c r="F64" s="213" t="str">
        <f t="shared" si="0"/>
        <v/>
      </c>
      <c r="G64" s="15" t="str">
        <f t="shared" si="1"/>
        <v/>
      </c>
      <c r="H64" s="592" t="str">
        <f t="shared" si="2"/>
        <v/>
      </c>
      <c r="I64" s="593" t="str">
        <f t="shared" si="3"/>
        <v/>
      </c>
      <c r="J64" s="594" t="str">
        <f t="shared" si="4"/>
        <v/>
      </c>
      <c r="K64" s="595" t="str">
        <f t="shared" si="5"/>
        <v/>
      </c>
    </row>
    <row r="65" spans="1:11"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20" t="str">
        <f>IF(INDEX('CoC Ranking Data'!$A$1:$CB$106,ROW($E67),9)&lt;&gt;"",INDEX('CoC Ranking Data'!$A$1:$CB$106,ROW($E67),9),"")</f>
        <v/>
      </c>
      <c r="E65" s="265" t="str">
        <f>IF(INDEX('CoC Ranking Data'!$A$1:$CB$106,ROW($E67),65)&lt;&gt;"",INDEX('CoC Ranking Data'!$A$1:$CB$106,ROW($E67),65),"")</f>
        <v/>
      </c>
      <c r="F65" s="213" t="str">
        <f t="shared" si="0"/>
        <v/>
      </c>
      <c r="G65" s="15" t="str">
        <f t="shared" si="1"/>
        <v/>
      </c>
      <c r="H65" s="592" t="str">
        <f t="shared" si="2"/>
        <v/>
      </c>
      <c r="I65" s="593" t="str">
        <f t="shared" si="3"/>
        <v/>
      </c>
      <c r="J65" s="594" t="str">
        <f t="shared" si="4"/>
        <v/>
      </c>
      <c r="K65" s="595" t="str">
        <f t="shared" si="5"/>
        <v/>
      </c>
    </row>
    <row r="66" spans="1:11"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20" t="str">
        <f>IF(INDEX('CoC Ranking Data'!$A$1:$CB$106,ROW($E68),9)&lt;&gt;"",INDEX('CoC Ranking Data'!$A$1:$CB$106,ROW($E68),9),"")</f>
        <v/>
      </c>
      <c r="E66" s="265" t="str">
        <f>IF(INDEX('CoC Ranking Data'!$A$1:$CB$106,ROW($E68),65)&lt;&gt;"",INDEX('CoC Ranking Data'!$A$1:$CB$106,ROW($E68),65),"")</f>
        <v/>
      </c>
      <c r="F66" s="213" t="str">
        <f t="shared" si="0"/>
        <v/>
      </c>
      <c r="G66" s="15" t="str">
        <f t="shared" si="1"/>
        <v/>
      </c>
      <c r="H66" s="592" t="str">
        <f t="shared" si="2"/>
        <v/>
      </c>
      <c r="I66" s="593" t="str">
        <f t="shared" si="3"/>
        <v/>
      </c>
      <c r="J66" s="594" t="str">
        <f t="shared" si="4"/>
        <v/>
      </c>
      <c r="K66" s="595" t="str">
        <f t="shared" si="5"/>
        <v/>
      </c>
    </row>
    <row r="67" spans="1:11"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20" t="str">
        <f>IF(INDEX('CoC Ranking Data'!$A$1:$CB$106,ROW($E69),9)&lt;&gt;"",INDEX('CoC Ranking Data'!$A$1:$CB$106,ROW($E69),9),"")</f>
        <v/>
      </c>
      <c r="E67" s="265" t="str">
        <f>IF(INDEX('CoC Ranking Data'!$A$1:$CB$106,ROW($E69),65)&lt;&gt;"",INDEX('CoC Ranking Data'!$A$1:$CB$106,ROW($E69),65),"")</f>
        <v/>
      </c>
      <c r="F67" s="213" t="str">
        <f t="shared" si="0"/>
        <v/>
      </c>
      <c r="G67" s="15" t="str">
        <f t="shared" si="1"/>
        <v/>
      </c>
      <c r="H67" s="592" t="str">
        <f t="shared" si="2"/>
        <v/>
      </c>
      <c r="I67" s="593" t="str">
        <f t="shared" si="3"/>
        <v/>
      </c>
      <c r="J67" s="594" t="str">
        <f t="shared" si="4"/>
        <v/>
      </c>
      <c r="K67" s="595" t="str">
        <f t="shared" si="5"/>
        <v/>
      </c>
    </row>
    <row r="68" spans="1:11"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20" t="str">
        <f>IF(INDEX('CoC Ranking Data'!$A$1:$CB$106,ROW($E70),9)&lt;&gt;"",INDEX('CoC Ranking Data'!$A$1:$CB$106,ROW($E70),9),"")</f>
        <v/>
      </c>
      <c r="E68" s="265" t="str">
        <f>IF(INDEX('CoC Ranking Data'!$A$1:$CB$106,ROW($E70),65)&lt;&gt;"",INDEX('CoC Ranking Data'!$A$1:$CB$106,ROW($E70),65),"")</f>
        <v/>
      </c>
      <c r="F68" s="213" t="str">
        <f t="shared" si="0"/>
        <v/>
      </c>
      <c r="G68" s="15" t="str">
        <f t="shared" si="1"/>
        <v/>
      </c>
      <c r="H68" s="592" t="str">
        <f t="shared" si="2"/>
        <v/>
      </c>
      <c r="I68" s="593" t="str">
        <f t="shared" si="3"/>
        <v/>
      </c>
      <c r="J68" s="594" t="str">
        <f t="shared" si="4"/>
        <v/>
      </c>
      <c r="K68" s="595" t="str">
        <f t="shared" si="5"/>
        <v/>
      </c>
    </row>
    <row r="69" spans="1:11"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20" t="str">
        <f>IF(INDEX('CoC Ranking Data'!$A$1:$CB$106,ROW($E71),9)&lt;&gt;"",INDEX('CoC Ranking Data'!$A$1:$CB$106,ROW($E71),9),"")</f>
        <v/>
      </c>
      <c r="E69" s="265" t="str">
        <f>IF(INDEX('CoC Ranking Data'!$A$1:$CB$106,ROW($E71),65)&lt;&gt;"",INDEX('CoC Ranking Data'!$A$1:$CB$106,ROW($E71),65),"")</f>
        <v/>
      </c>
      <c r="F69" s="213" t="str">
        <f t="shared" si="0"/>
        <v/>
      </c>
      <c r="G69" s="15" t="str">
        <f t="shared" si="1"/>
        <v/>
      </c>
      <c r="H69" s="592" t="str">
        <f t="shared" si="2"/>
        <v/>
      </c>
      <c r="I69" s="593" t="str">
        <f t="shared" si="3"/>
        <v/>
      </c>
      <c r="J69" s="594" t="str">
        <f t="shared" si="4"/>
        <v/>
      </c>
      <c r="K69" s="595" t="str">
        <f t="shared" si="5"/>
        <v/>
      </c>
    </row>
    <row r="70" spans="1:11"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20" t="str">
        <f>IF(INDEX('CoC Ranking Data'!$A$1:$CB$106,ROW($E72),9)&lt;&gt;"",INDEX('CoC Ranking Data'!$A$1:$CB$106,ROW($E72),9),"")</f>
        <v/>
      </c>
      <c r="E70" s="265" t="str">
        <f>IF(INDEX('CoC Ranking Data'!$A$1:$CB$106,ROW($E72),65)&lt;&gt;"",INDEX('CoC Ranking Data'!$A$1:$CB$106,ROW($E72),65),"")</f>
        <v/>
      </c>
      <c r="F70" s="213" t="str">
        <f t="shared" si="0"/>
        <v/>
      </c>
      <c r="G70" s="15" t="str">
        <f t="shared" si="1"/>
        <v/>
      </c>
      <c r="H70" s="592" t="str">
        <f t="shared" si="2"/>
        <v/>
      </c>
      <c r="I70" s="593" t="str">
        <f t="shared" si="3"/>
        <v/>
      </c>
      <c r="J70" s="594" t="str">
        <f t="shared" si="4"/>
        <v/>
      </c>
      <c r="K70" s="595" t="str">
        <f t="shared" si="5"/>
        <v/>
      </c>
    </row>
    <row r="71" spans="1:11"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20" t="str">
        <f>IF(INDEX('CoC Ranking Data'!$A$1:$CB$106,ROW($E73),9)&lt;&gt;"",INDEX('CoC Ranking Data'!$A$1:$CB$106,ROW($E73),9),"")</f>
        <v/>
      </c>
      <c r="E71" s="265" t="str">
        <f>IF(INDEX('CoC Ranking Data'!$A$1:$CB$106,ROW($E73),65)&lt;&gt;"",INDEX('CoC Ranking Data'!$A$1:$CB$106,ROW($E73),65),"")</f>
        <v/>
      </c>
      <c r="F71" s="213" t="str">
        <f t="shared" si="0"/>
        <v/>
      </c>
      <c r="G71" s="15" t="str">
        <f t="shared" si="1"/>
        <v/>
      </c>
      <c r="H71" s="592" t="str">
        <f t="shared" si="2"/>
        <v/>
      </c>
      <c r="I71" s="593" t="str">
        <f t="shared" si="3"/>
        <v/>
      </c>
      <c r="J71" s="594" t="str">
        <f t="shared" si="4"/>
        <v/>
      </c>
      <c r="K71" s="595" t="str">
        <f t="shared" si="5"/>
        <v/>
      </c>
    </row>
    <row r="72" spans="1:11"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20" t="str">
        <f>IF(INDEX('CoC Ranking Data'!$A$1:$CB$106,ROW($E74),9)&lt;&gt;"",INDEX('CoC Ranking Data'!$A$1:$CB$106,ROW($E74),9),"")</f>
        <v/>
      </c>
      <c r="E72" s="265" t="str">
        <f>IF(INDEX('CoC Ranking Data'!$A$1:$CB$106,ROW($E74),65)&lt;&gt;"",INDEX('CoC Ranking Data'!$A$1:$CB$106,ROW($E74),65),"")</f>
        <v/>
      </c>
      <c r="F72" s="213" t="str">
        <f t="shared" ref="F72:F102" si="6">IF(AND(D72&lt;&gt;"",E72&lt;&gt;""), IF(D72&lt;&gt;0, E72/D72,0), "")</f>
        <v/>
      </c>
      <c r="G72" s="15" t="str">
        <f t="shared" ref="G72:G102" si="7">IF(AND($A72&lt;&gt;"",$F72&gt;0), IF($C72 = "PH", IF($K72 &gt;= 0.75, 3, IF(AND($K72 &lt; 0.75, $K72 &gt;= 0.5), 2, IF(AND($K72 &lt; 0.5, $K72 &gt;= 0.25), 1, 0))), IF($I72 &gt;= 0.75, 3, IF(AND($I72 &lt; 0.75, $I72 &gt;= 0.5), 2, IF(AND($I72 &lt; 0.5, $I72 &gt;= 0.25), 1, 0)))), "")</f>
        <v/>
      </c>
      <c r="H72" s="592" t="str">
        <f t="shared" ref="H72:H102" si="8">IF($C72&lt;&gt;"PH",$F72,"")</f>
        <v/>
      </c>
      <c r="I72" s="593" t="str">
        <f t="shared" ref="I72:I102" si="9">IFERROR(_xlfn.RANK.EQ($H72,$H$7:$H$102,0)/COUNT($H$7:$H$102),"")</f>
        <v/>
      </c>
      <c r="J72" s="594" t="str">
        <f t="shared" ref="J72:J102" si="10">IF($C72="PH",$F72,"")</f>
        <v/>
      </c>
      <c r="K72" s="595" t="str">
        <f t="shared" ref="K72:K102" si="11">IFERROR(_xlfn.RANK.EQ($J72,$J$7:$J$102,0)/COUNT($J$7:$J$102),"")</f>
        <v/>
      </c>
    </row>
    <row r="73" spans="1:11"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20" t="str">
        <f>IF(INDEX('CoC Ranking Data'!$A$1:$CB$106,ROW($E75),9)&lt;&gt;"",INDEX('CoC Ranking Data'!$A$1:$CB$106,ROW($E75),9),"")</f>
        <v/>
      </c>
      <c r="E73" s="265" t="str">
        <f>IF(INDEX('CoC Ranking Data'!$A$1:$CB$106,ROW($E75),65)&lt;&gt;"",INDEX('CoC Ranking Data'!$A$1:$CB$106,ROW($E75),65),"")</f>
        <v/>
      </c>
      <c r="F73" s="213" t="str">
        <f t="shared" si="6"/>
        <v/>
      </c>
      <c r="G73" s="15" t="str">
        <f t="shared" si="7"/>
        <v/>
      </c>
      <c r="H73" s="592" t="str">
        <f t="shared" si="8"/>
        <v/>
      </c>
      <c r="I73" s="593" t="str">
        <f t="shared" si="9"/>
        <v/>
      </c>
      <c r="J73" s="594" t="str">
        <f t="shared" si="10"/>
        <v/>
      </c>
      <c r="K73" s="595" t="str">
        <f t="shared" si="11"/>
        <v/>
      </c>
    </row>
    <row r="74" spans="1:11"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20" t="str">
        <f>IF(INDEX('CoC Ranking Data'!$A$1:$CB$106,ROW($E76),9)&lt;&gt;"",INDEX('CoC Ranking Data'!$A$1:$CB$106,ROW($E76),9),"")</f>
        <v/>
      </c>
      <c r="E74" s="265" t="str">
        <f>IF(INDEX('CoC Ranking Data'!$A$1:$CB$106,ROW($E76),65)&lt;&gt;"",INDEX('CoC Ranking Data'!$A$1:$CB$106,ROW($E76),65),"")</f>
        <v/>
      </c>
      <c r="F74" s="213" t="str">
        <f t="shared" si="6"/>
        <v/>
      </c>
      <c r="G74" s="15" t="str">
        <f t="shared" si="7"/>
        <v/>
      </c>
      <c r="H74" s="592" t="str">
        <f t="shared" si="8"/>
        <v/>
      </c>
      <c r="I74" s="593" t="str">
        <f t="shared" si="9"/>
        <v/>
      </c>
      <c r="J74" s="594" t="str">
        <f t="shared" si="10"/>
        <v/>
      </c>
      <c r="K74" s="595" t="str">
        <f t="shared" si="11"/>
        <v/>
      </c>
    </row>
    <row r="75" spans="1:11"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20" t="str">
        <f>IF(INDEX('CoC Ranking Data'!$A$1:$CB$106,ROW($E77),9)&lt;&gt;"",INDEX('CoC Ranking Data'!$A$1:$CB$106,ROW($E77),9),"")</f>
        <v/>
      </c>
      <c r="E75" s="265" t="str">
        <f>IF(INDEX('CoC Ranking Data'!$A$1:$CB$106,ROW($E77),65)&lt;&gt;"",INDEX('CoC Ranking Data'!$A$1:$CB$106,ROW($E77),65),"")</f>
        <v/>
      </c>
      <c r="F75" s="213" t="str">
        <f t="shared" si="6"/>
        <v/>
      </c>
      <c r="G75" s="15" t="str">
        <f t="shared" si="7"/>
        <v/>
      </c>
      <c r="H75" s="592" t="str">
        <f t="shared" si="8"/>
        <v/>
      </c>
      <c r="I75" s="593" t="str">
        <f t="shared" si="9"/>
        <v/>
      </c>
      <c r="J75" s="594" t="str">
        <f t="shared" si="10"/>
        <v/>
      </c>
      <c r="K75" s="595" t="str">
        <f t="shared" si="11"/>
        <v/>
      </c>
    </row>
    <row r="76" spans="1:11"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20" t="str">
        <f>IF(INDEX('CoC Ranking Data'!$A$1:$CB$106,ROW($E78),9)&lt;&gt;"",INDEX('CoC Ranking Data'!$A$1:$CB$106,ROW($E78),9),"")</f>
        <v/>
      </c>
      <c r="E76" s="265" t="str">
        <f>IF(INDEX('CoC Ranking Data'!$A$1:$CB$106,ROW($E78),65)&lt;&gt;"",INDEX('CoC Ranking Data'!$A$1:$CB$106,ROW($E78),65),"")</f>
        <v/>
      </c>
      <c r="F76" s="213" t="str">
        <f t="shared" si="6"/>
        <v/>
      </c>
      <c r="G76" s="15" t="str">
        <f t="shared" si="7"/>
        <v/>
      </c>
      <c r="H76" s="592" t="str">
        <f t="shared" si="8"/>
        <v/>
      </c>
      <c r="I76" s="593" t="str">
        <f t="shared" si="9"/>
        <v/>
      </c>
      <c r="J76" s="594" t="str">
        <f t="shared" si="10"/>
        <v/>
      </c>
      <c r="K76" s="595" t="str">
        <f t="shared" si="11"/>
        <v/>
      </c>
    </row>
    <row r="77" spans="1:11"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20" t="str">
        <f>IF(INDEX('CoC Ranking Data'!$A$1:$CB$106,ROW($E79),9)&lt;&gt;"",INDEX('CoC Ranking Data'!$A$1:$CB$106,ROW($E79),9),"")</f>
        <v/>
      </c>
      <c r="E77" s="265" t="str">
        <f>IF(INDEX('CoC Ranking Data'!$A$1:$CB$106,ROW($E79),65)&lt;&gt;"",INDEX('CoC Ranking Data'!$A$1:$CB$106,ROW($E79),65),"")</f>
        <v/>
      </c>
      <c r="F77" s="213" t="str">
        <f t="shared" si="6"/>
        <v/>
      </c>
      <c r="G77" s="15" t="str">
        <f t="shared" si="7"/>
        <v/>
      </c>
      <c r="H77" s="592" t="str">
        <f t="shared" si="8"/>
        <v/>
      </c>
      <c r="I77" s="593" t="str">
        <f t="shared" si="9"/>
        <v/>
      </c>
      <c r="J77" s="594" t="str">
        <f t="shared" si="10"/>
        <v/>
      </c>
      <c r="K77" s="595" t="str">
        <f t="shared" si="11"/>
        <v/>
      </c>
    </row>
    <row r="78" spans="1:11"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20" t="str">
        <f>IF(INDEX('CoC Ranking Data'!$A$1:$CB$106,ROW($E80),9)&lt;&gt;"",INDEX('CoC Ranking Data'!$A$1:$CB$106,ROW($E80),9),"")</f>
        <v/>
      </c>
      <c r="E78" s="265" t="str">
        <f>IF(INDEX('CoC Ranking Data'!$A$1:$CB$106,ROW($E80),65)&lt;&gt;"",INDEX('CoC Ranking Data'!$A$1:$CB$106,ROW($E80),65),"")</f>
        <v/>
      </c>
      <c r="F78" s="213" t="str">
        <f t="shared" si="6"/>
        <v/>
      </c>
      <c r="G78" s="15" t="str">
        <f t="shared" si="7"/>
        <v/>
      </c>
      <c r="H78" s="592" t="str">
        <f t="shared" si="8"/>
        <v/>
      </c>
      <c r="I78" s="593" t="str">
        <f t="shared" si="9"/>
        <v/>
      </c>
      <c r="J78" s="594" t="str">
        <f t="shared" si="10"/>
        <v/>
      </c>
      <c r="K78" s="595" t="str">
        <f t="shared" si="11"/>
        <v/>
      </c>
    </row>
    <row r="79" spans="1:11"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20" t="str">
        <f>IF(INDEX('CoC Ranking Data'!$A$1:$CB$106,ROW($E81),9)&lt;&gt;"",INDEX('CoC Ranking Data'!$A$1:$CB$106,ROW($E81),9),"")</f>
        <v/>
      </c>
      <c r="E79" s="265" t="str">
        <f>IF(INDEX('CoC Ranking Data'!$A$1:$CB$106,ROW($E81),65)&lt;&gt;"",INDEX('CoC Ranking Data'!$A$1:$CB$106,ROW($E81),65),"")</f>
        <v/>
      </c>
      <c r="F79" s="213" t="str">
        <f t="shared" si="6"/>
        <v/>
      </c>
      <c r="G79" s="15" t="str">
        <f t="shared" si="7"/>
        <v/>
      </c>
      <c r="H79" s="592" t="str">
        <f t="shared" si="8"/>
        <v/>
      </c>
      <c r="I79" s="593" t="str">
        <f t="shared" si="9"/>
        <v/>
      </c>
      <c r="J79" s="594" t="str">
        <f t="shared" si="10"/>
        <v/>
      </c>
      <c r="K79" s="595" t="str">
        <f t="shared" si="11"/>
        <v/>
      </c>
    </row>
    <row r="80" spans="1:11"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20" t="str">
        <f>IF(INDEX('CoC Ranking Data'!$A$1:$CB$106,ROW($E82),9)&lt;&gt;"",INDEX('CoC Ranking Data'!$A$1:$CB$106,ROW($E82),9),"")</f>
        <v/>
      </c>
      <c r="E80" s="265" t="str">
        <f>IF(INDEX('CoC Ranking Data'!$A$1:$CB$106,ROW($E82),65)&lt;&gt;"",INDEX('CoC Ranking Data'!$A$1:$CB$106,ROW($E82),65),"")</f>
        <v/>
      </c>
      <c r="F80" s="213" t="str">
        <f t="shared" si="6"/>
        <v/>
      </c>
      <c r="G80" s="15" t="str">
        <f t="shared" si="7"/>
        <v/>
      </c>
      <c r="H80" s="592" t="str">
        <f t="shared" si="8"/>
        <v/>
      </c>
      <c r="I80" s="593" t="str">
        <f t="shared" si="9"/>
        <v/>
      </c>
      <c r="J80" s="594" t="str">
        <f t="shared" si="10"/>
        <v/>
      </c>
      <c r="K80" s="595" t="str">
        <f t="shared" si="11"/>
        <v/>
      </c>
    </row>
    <row r="81" spans="1:11"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20" t="str">
        <f>IF(INDEX('CoC Ranking Data'!$A$1:$CB$106,ROW($E83),9)&lt;&gt;"",INDEX('CoC Ranking Data'!$A$1:$CB$106,ROW($E83),9),"")</f>
        <v/>
      </c>
      <c r="E81" s="265" t="str">
        <f>IF(INDEX('CoC Ranking Data'!$A$1:$CB$106,ROW($E83),65)&lt;&gt;"",INDEX('CoC Ranking Data'!$A$1:$CB$106,ROW($E83),65),"")</f>
        <v/>
      </c>
      <c r="F81" s="213" t="str">
        <f t="shared" si="6"/>
        <v/>
      </c>
      <c r="G81" s="15" t="str">
        <f t="shared" si="7"/>
        <v/>
      </c>
      <c r="H81" s="592" t="str">
        <f t="shared" si="8"/>
        <v/>
      </c>
      <c r="I81" s="593" t="str">
        <f t="shared" si="9"/>
        <v/>
      </c>
      <c r="J81" s="594" t="str">
        <f t="shared" si="10"/>
        <v/>
      </c>
      <c r="K81" s="595" t="str">
        <f t="shared" si="11"/>
        <v/>
      </c>
    </row>
    <row r="82" spans="1:11"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20" t="str">
        <f>IF(INDEX('CoC Ranking Data'!$A$1:$CB$106,ROW($E84),9)&lt;&gt;"",INDEX('CoC Ranking Data'!$A$1:$CB$106,ROW($E84),9),"")</f>
        <v/>
      </c>
      <c r="E82" s="265" t="str">
        <f>IF(INDEX('CoC Ranking Data'!$A$1:$CB$106,ROW($E84),65)&lt;&gt;"",INDEX('CoC Ranking Data'!$A$1:$CB$106,ROW($E84),65),"")</f>
        <v/>
      </c>
      <c r="F82" s="213" t="str">
        <f t="shared" si="6"/>
        <v/>
      </c>
      <c r="G82" s="15" t="str">
        <f t="shared" si="7"/>
        <v/>
      </c>
      <c r="H82" s="592" t="str">
        <f t="shared" si="8"/>
        <v/>
      </c>
      <c r="I82" s="593" t="str">
        <f t="shared" si="9"/>
        <v/>
      </c>
      <c r="J82" s="594" t="str">
        <f t="shared" si="10"/>
        <v/>
      </c>
      <c r="K82" s="595" t="str">
        <f t="shared" si="11"/>
        <v/>
      </c>
    </row>
    <row r="83" spans="1:11"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20" t="str">
        <f>IF(INDEX('CoC Ranking Data'!$A$1:$CB$106,ROW($E85),9)&lt;&gt;"",INDEX('CoC Ranking Data'!$A$1:$CB$106,ROW($E85),9),"")</f>
        <v/>
      </c>
      <c r="E83" s="265" t="str">
        <f>IF(INDEX('CoC Ranking Data'!$A$1:$CB$106,ROW($E85),65)&lt;&gt;"",INDEX('CoC Ranking Data'!$A$1:$CB$106,ROW($E85),65),"")</f>
        <v/>
      </c>
      <c r="F83" s="213" t="str">
        <f t="shared" si="6"/>
        <v/>
      </c>
      <c r="G83" s="15" t="str">
        <f t="shared" si="7"/>
        <v/>
      </c>
      <c r="H83" s="592" t="str">
        <f t="shared" si="8"/>
        <v/>
      </c>
      <c r="I83" s="593" t="str">
        <f t="shared" si="9"/>
        <v/>
      </c>
      <c r="J83" s="594" t="str">
        <f t="shared" si="10"/>
        <v/>
      </c>
      <c r="K83" s="595" t="str">
        <f t="shared" si="11"/>
        <v/>
      </c>
    </row>
    <row r="84" spans="1:11"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20" t="str">
        <f>IF(INDEX('CoC Ranking Data'!$A$1:$CB$106,ROW($E86),9)&lt;&gt;"",INDEX('CoC Ranking Data'!$A$1:$CB$106,ROW($E86),9),"")</f>
        <v/>
      </c>
      <c r="E84" s="265" t="str">
        <f>IF(INDEX('CoC Ranking Data'!$A$1:$CB$106,ROW($E86),65)&lt;&gt;"",INDEX('CoC Ranking Data'!$A$1:$CB$106,ROW($E86),65),"")</f>
        <v/>
      </c>
      <c r="F84" s="213" t="str">
        <f t="shared" si="6"/>
        <v/>
      </c>
      <c r="G84" s="15" t="str">
        <f t="shared" si="7"/>
        <v/>
      </c>
      <c r="H84" s="592" t="str">
        <f t="shared" si="8"/>
        <v/>
      </c>
      <c r="I84" s="593" t="str">
        <f t="shared" si="9"/>
        <v/>
      </c>
      <c r="J84" s="594" t="str">
        <f t="shared" si="10"/>
        <v/>
      </c>
      <c r="K84" s="595" t="str">
        <f t="shared" si="11"/>
        <v/>
      </c>
    </row>
    <row r="85" spans="1:11"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20" t="str">
        <f>IF(INDEX('CoC Ranking Data'!$A$1:$CB$106,ROW($E87),9)&lt;&gt;"",INDEX('CoC Ranking Data'!$A$1:$CB$106,ROW($E87),9),"")</f>
        <v/>
      </c>
      <c r="E85" s="265" t="str">
        <f>IF(INDEX('CoC Ranking Data'!$A$1:$CB$106,ROW($E87),65)&lt;&gt;"",INDEX('CoC Ranking Data'!$A$1:$CB$106,ROW($E87),65),"")</f>
        <v/>
      </c>
      <c r="F85" s="213" t="str">
        <f t="shared" si="6"/>
        <v/>
      </c>
      <c r="G85" s="15" t="str">
        <f t="shared" si="7"/>
        <v/>
      </c>
      <c r="H85" s="592" t="str">
        <f t="shared" si="8"/>
        <v/>
      </c>
      <c r="I85" s="593" t="str">
        <f t="shared" si="9"/>
        <v/>
      </c>
      <c r="J85" s="594" t="str">
        <f t="shared" si="10"/>
        <v/>
      </c>
      <c r="K85" s="595" t="str">
        <f t="shared" si="11"/>
        <v/>
      </c>
    </row>
    <row r="86" spans="1:11"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20" t="str">
        <f>IF(INDEX('CoC Ranking Data'!$A$1:$CB$106,ROW($E88),9)&lt;&gt;"",INDEX('CoC Ranking Data'!$A$1:$CB$106,ROW($E88),9),"")</f>
        <v/>
      </c>
      <c r="E86" s="265" t="str">
        <f>IF(INDEX('CoC Ranking Data'!$A$1:$CB$106,ROW($E88),65)&lt;&gt;"",INDEX('CoC Ranking Data'!$A$1:$CB$106,ROW($E88),65),"")</f>
        <v/>
      </c>
      <c r="F86" s="213" t="str">
        <f t="shared" si="6"/>
        <v/>
      </c>
      <c r="G86" s="15" t="str">
        <f t="shared" si="7"/>
        <v/>
      </c>
      <c r="H86" s="592" t="str">
        <f t="shared" si="8"/>
        <v/>
      </c>
      <c r="I86" s="593" t="str">
        <f t="shared" si="9"/>
        <v/>
      </c>
      <c r="J86" s="594" t="str">
        <f t="shared" si="10"/>
        <v/>
      </c>
      <c r="K86" s="595" t="str">
        <f t="shared" si="11"/>
        <v/>
      </c>
    </row>
    <row r="87" spans="1:11"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20" t="str">
        <f>IF(INDEX('CoC Ranking Data'!$A$1:$CB$106,ROW($E89),9)&lt;&gt;"",INDEX('CoC Ranking Data'!$A$1:$CB$106,ROW($E89),9),"")</f>
        <v/>
      </c>
      <c r="E87" s="265" t="str">
        <f>IF(INDEX('CoC Ranking Data'!$A$1:$CB$106,ROW($E89),65)&lt;&gt;"",INDEX('CoC Ranking Data'!$A$1:$CB$106,ROW($E89),65),"")</f>
        <v/>
      </c>
      <c r="F87" s="213" t="str">
        <f t="shared" si="6"/>
        <v/>
      </c>
      <c r="G87" s="15" t="str">
        <f t="shared" si="7"/>
        <v/>
      </c>
      <c r="H87" s="592" t="str">
        <f t="shared" si="8"/>
        <v/>
      </c>
      <c r="I87" s="593" t="str">
        <f t="shared" si="9"/>
        <v/>
      </c>
      <c r="J87" s="594" t="str">
        <f t="shared" si="10"/>
        <v/>
      </c>
      <c r="K87" s="595" t="str">
        <f t="shared" si="11"/>
        <v/>
      </c>
    </row>
    <row r="88" spans="1:11"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20" t="str">
        <f>IF(INDEX('CoC Ranking Data'!$A$1:$CB$106,ROW($E90),9)&lt;&gt;"",INDEX('CoC Ranking Data'!$A$1:$CB$106,ROW($E90),9),"")</f>
        <v/>
      </c>
      <c r="E88" s="265" t="str">
        <f>IF(INDEX('CoC Ranking Data'!$A$1:$CB$106,ROW($E90),65)&lt;&gt;"",INDEX('CoC Ranking Data'!$A$1:$CB$106,ROW($E90),65),"")</f>
        <v/>
      </c>
      <c r="F88" s="213" t="str">
        <f t="shared" si="6"/>
        <v/>
      </c>
      <c r="G88" s="15" t="str">
        <f t="shared" si="7"/>
        <v/>
      </c>
      <c r="H88" s="592" t="str">
        <f t="shared" si="8"/>
        <v/>
      </c>
      <c r="I88" s="593" t="str">
        <f t="shared" si="9"/>
        <v/>
      </c>
      <c r="J88" s="594" t="str">
        <f t="shared" si="10"/>
        <v/>
      </c>
      <c r="K88" s="595" t="str">
        <f t="shared" si="11"/>
        <v/>
      </c>
    </row>
    <row r="89" spans="1:11"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20" t="str">
        <f>IF(INDEX('CoC Ranking Data'!$A$1:$CB$106,ROW($E91),9)&lt;&gt;"",INDEX('CoC Ranking Data'!$A$1:$CB$106,ROW($E91),9),"")</f>
        <v/>
      </c>
      <c r="E89" s="265" t="str">
        <f>IF(INDEX('CoC Ranking Data'!$A$1:$CB$106,ROW($E91),65)&lt;&gt;"",INDEX('CoC Ranking Data'!$A$1:$CB$106,ROW($E91),65),"")</f>
        <v/>
      </c>
      <c r="F89" s="213" t="str">
        <f t="shared" si="6"/>
        <v/>
      </c>
      <c r="G89" s="15" t="str">
        <f t="shared" si="7"/>
        <v/>
      </c>
      <c r="H89" s="592" t="str">
        <f t="shared" si="8"/>
        <v/>
      </c>
      <c r="I89" s="593" t="str">
        <f t="shared" si="9"/>
        <v/>
      </c>
      <c r="J89" s="594" t="str">
        <f t="shared" si="10"/>
        <v/>
      </c>
      <c r="K89" s="595" t="str">
        <f t="shared" si="11"/>
        <v/>
      </c>
    </row>
    <row r="90" spans="1:11"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20" t="str">
        <f>IF(INDEX('CoC Ranking Data'!$A$1:$CB$106,ROW($E92),9)&lt;&gt;"",INDEX('CoC Ranking Data'!$A$1:$CB$106,ROW($E92),9),"")</f>
        <v/>
      </c>
      <c r="E90" s="265" t="str">
        <f>IF(INDEX('CoC Ranking Data'!$A$1:$CB$106,ROW($E92),65)&lt;&gt;"",INDEX('CoC Ranking Data'!$A$1:$CB$106,ROW($E92),65),"")</f>
        <v/>
      </c>
      <c r="F90" s="213" t="str">
        <f t="shared" si="6"/>
        <v/>
      </c>
      <c r="G90" s="15" t="str">
        <f t="shared" si="7"/>
        <v/>
      </c>
      <c r="H90" s="592" t="str">
        <f t="shared" si="8"/>
        <v/>
      </c>
      <c r="I90" s="593" t="str">
        <f t="shared" si="9"/>
        <v/>
      </c>
      <c r="J90" s="594" t="str">
        <f t="shared" si="10"/>
        <v/>
      </c>
      <c r="K90" s="595" t="str">
        <f t="shared" si="11"/>
        <v/>
      </c>
    </row>
    <row r="91" spans="1:11"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20" t="str">
        <f>IF(INDEX('CoC Ranking Data'!$A$1:$CB$106,ROW($E93),9)&lt;&gt;"",INDEX('CoC Ranking Data'!$A$1:$CB$106,ROW($E93),9),"")</f>
        <v/>
      </c>
      <c r="E91" s="265" t="str">
        <f>IF(INDEX('CoC Ranking Data'!$A$1:$CB$106,ROW($E93),65)&lt;&gt;"",INDEX('CoC Ranking Data'!$A$1:$CB$106,ROW($E93),65),"")</f>
        <v/>
      </c>
      <c r="F91" s="213" t="str">
        <f t="shared" si="6"/>
        <v/>
      </c>
      <c r="G91" s="15" t="str">
        <f t="shared" si="7"/>
        <v/>
      </c>
      <c r="H91" s="592" t="str">
        <f t="shared" si="8"/>
        <v/>
      </c>
      <c r="I91" s="593" t="str">
        <f t="shared" si="9"/>
        <v/>
      </c>
      <c r="J91" s="594" t="str">
        <f t="shared" si="10"/>
        <v/>
      </c>
      <c r="K91" s="595" t="str">
        <f t="shared" si="11"/>
        <v/>
      </c>
    </row>
    <row r="92" spans="1:11"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20" t="str">
        <f>IF(INDEX('CoC Ranking Data'!$A$1:$CB$106,ROW($E94),9)&lt;&gt;"",INDEX('CoC Ranking Data'!$A$1:$CB$106,ROW($E94),9),"")</f>
        <v/>
      </c>
      <c r="E92" s="265" t="str">
        <f>IF(INDEX('CoC Ranking Data'!$A$1:$CB$106,ROW($E94),65)&lt;&gt;"",INDEX('CoC Ranking Data'!$A$1:$CB$106,ROW($E94),65),"")</f>
        <v/>
      </c>
      <c r="F92" s="213" t="str">
        <f t="shared" si="6"/>
        <v/>
      </c>
      <c r="G92" s="15" t="str">
        <f t="shared" si="7"/>
        <v/>
      </c>
      <c r="H92" s="592" t="str">
        <f t="shared" si="8"/>
        <v/>
      </c>
      <c r="I92" s="593" t="str">
        <f t="shared" si="9"/>
        <v/>
      </c>
      <c r="J92" s="594" t="str">
        <f t="shared" si="10"/>
        <v/>
      </c>
      <c r="K92" s="595" t="str">
        <f t="shared" si="11"/>
        <v/>
      </c>
    </row>
    <row r="93" spans="1:11"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20" t="str">
        <f>IF(INDEX('CoC Ranking Data'!$A$1:$CB$106,ROW($E95),9)&lt;&gt;"",INDEX('CoC Ranking Data'!$A$1:$CB$106,ROW($E95),9),"")</f>
        <v/>
      </c>
      <c r="E93" s="265" t="str">
        <f>IF(INDEX('CoC Ranking Data'!$A$1:$CB$106,ROW($E95),65)&lt;&gt;"",INDEX('CoC Ranking Data'!$A$1:$CB$106,ROW($E95),65),"")</f>
        <v/>
      </c>
      <c r="F93" s="213" t="str">
        <f t="shared" si="6"/>
        <v/>
      </c>
      <c r="G93" s="15" t="str">
        <f t="shared" si="7"/>
        <v/>
      </c>
      <c r="H93" s="592" t="str">
        <f t="shared" si="8"/>
        <v/>
      </c>
      <c r="I93" s="593" t="str">
        <f t="shared" si="9"/>
        <v/>
      </c>
      <c r="J93" s="594" t="str">
        <f t="shared" si="10"/>
        <v/>
      </c>
      <c r="K93" s="595" t="str">
        <f t="shared" si="11"/>
        <v/>
      </c>
    </row>
    <row r="94" spans="1:11"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20" t="str">
        <f>IF(INDEX('CoC Ranking Data'!$A$1:$CB$106,ROW($E96),9)&lt;&gt;"",INDEX('CoC Ranking Data'!$A$1:$CB$106,ROW($E96),9),"")</f>
        <v/>
      </c>
      <c r="E94" s="265" t="str">
        <f>IF(INDEX('CoC Ranking Data'!$A$1:$CB$106,ROW($E96),65)&lt;&gt;"",INDEX('CoC Ranking Data'!$A$1:$CB$106,ROW($E96),65),"")</f>
        <v/>
      </c>
      <c r="F94" s="213" t="str">
        <f t="shared" si="6"/>
        <v/>
      </c>
      <c r="G94" s="15" t="str">
        <f t="shared" si="7"/>
        <v/>
      </c>
      <c r="H94" s="592" t="str">
        <f t="shared" si="8"/>
        <v/>
      </c>
      <c r="I94" s="593" t="str">
        <f t="shared" si="9"/>
        <v/>
      </c>
      <c r="J94" s="594" t="str">
        <f t="shared" si="10"/>
        <v/>
      </c>
      <c r="K94" s="595" t="str">
        <f t="shared" si="11"/>
        <v/>
      </c>
    </row>
    <row r="95" spans="1:11"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20" t="str">
        <f>IF(INDEX('CoC Ranking Data'!$A$1:$CB$106,ROW($E97),9)&lt;&gt;"",INDEX('CoC Ranking Data'!$A$1:$CB$106,ROW($E97),9),"")</f>
        <v/>
      </c>
      <c r="E95" s="265" t="str">
        <f>IF(INDEX('CoC Ranking Data'!$A$1:$CB$106,ROW($E97),65)&lt;&gt;"",INDEX('CoC Ranking Data'!$A$1:$CB$106,ROW($E97),65),"")</f>
        <v/>
      </c>
      <c r="F95" s="213" t="str">
        <f t="shared" si="6"/>
        <v/>
      </c>
      <c r="G95" s="15" t="str">
        <f t="shared" si="7"/>
        <v/>
      </c>
      <c r="H95" s="592" t="str">
        <f t="shared" si="8"/>
        <v/>
      </c>
      <c r="I95" s="593" t="str">
        <f t="shared" si="9"/>
        <v/>
      </c>
      <c r="J95" s="594" t="str">
        <f t="shared" si="10"/>
        <v/>
      </c>
      <c r="K95" s="595" t="str">
        <f t="shared" si="11"/>
        <v/>
      </c>
    </row>
    <row r="96" spans="1:11"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20" t="str">
        <f>IF(INDEX('CoC Ranking Data'!$A$1:$CB$106,ROW($E98),9)&lt;&gt;"",INDEX('CoC Ranking Data'!$A$1:$CB$106,ROW($E98),9),"")</f>
        <v/>
      </c>
      <c r="E96" s="265" t="str">
        <f>IF(INDEX('CoC Ranking Data'!$A$1:$CB$106,ROW($E98),65)&lt;&gt;"",INDEX('CoC Ranking Data'!$A$1:$CB$106,ROW($E98),65),"")</f>
        <v/>
      </c>
      <c r="F96" s="213" t="str">
        <f t="shared" si="6"/>
        <v/>
      </c>
      <c r="G96" s="15" t="str">
        <f t="shared" si="7"/>
        <v/>
      </c>
      <c r="H96" s="592" t="str">
        <f t="shared" si="8"/>
        <v/>
      </c>
      <c r="I96" s="593" t="str">
        <f t="shared" si="9"/>
        <v/>
      </c>
      <c r="J96" s="594" t="str">
        <f t="shared" si="10"/>
        <v/>
      </c>
      <c r="K96" s="595" t="str">
        <f t="shared" si="11"/>
        <v/>
      </c>
    </row>
    <row r="97" spans="1:11"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20" t="str">
        <f>IF(INDEX('CoC Ranking Data'!$A$1:$CB$106,ROW($E99),9)&lt;&gt;"",INDEX('CoC Ranking Data'!$A$1:$CB$106,ROW($E99),9),"")</f>
        <v/>
      </c>
      <c r="E97" s="265" t="str">
        <f>IF(INDEX('CoC Ranking Data'!$A$1:$CB$106,ROW($E99),65)&lt;&gt;"",INDEX('CoC Ranking Data'!$A$1:$CB$106,ROW($E99),65),"")</f>
        <v/>
      </c>
      <c r="F97" s="213" t="str">
        <f t="shared" si="6"/>
        <v/>
      </c>
      <c r="G97" s="15" t="str">
        <f t="shared" si="7"/>
        <v/>
      </c>
      <c r="H97" s="592" t="str">
        <f t="shared" si="8"/>
        <v/>
      </c>
      <c r="I97" s="593" t="str">
        <f t="shared" si="9"/>
        <v/>
      </c>
      <c r="J97" s="594" t="str">
        <f t="shared" si="10"/>
        <v/>
      </c>
      <c r="K97" s="595" t="str">
        <f t="shared" si="11"/>
        <v/>
      </c>
    </row>
    <row r="98" spans="1:11"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20" t="str">
        <f>IF(INDEX('CoC Ranking Data'!$A$1:$CB$106,ROW($E100),9)&lt;&gt;"",INDEX('CoC Ranking Data'!$A$1:$CB$106,ROW($E100),9),"")</f>
        <v/>
      </c>
      <c r="E98" s="265" t="str">
        <f>IF(INDEX('CoC Ranking Data'!$A$1:$CB$106,ROW($E100),65)&lt;&gt;"",INDEX('CoC Ranking Data'!$A$1:$CB$106,ROW($E100),65),"")</f>
        <v/>
      </c>
      <c r="F98" s="213" t="str">
        <f t="shared" si="6"/>
        <v/>
      </c>
      <c r="G98" s="15" t="str">
        <f t="shared" si="7"/>
        <v/>
      </c>
      <c r="H98" s="592" t="str">
        <f t="shared" si="8"/>
        <v/>
      </c>
      <c r="I98" s="593" t="str">
        <f t="shared" si="9"/>
        <v/>
      </c>
      <c r="J98" s="594" t="str">
        <f t="shared" si="10"/>
        <v/>
      </c>
      <c r="K98" s="595" t="str">
        <f t="shared" si="11"/>
        <v/>
      </c>
    </row>
    <row r="99" spans="1:11"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20" t="str">
        <f>IF(INDEX('CoC Ranking Data'!$A$1:$CB$106,ROW($E101),9)&lt;&gt;"",INDEX('CoC Ranking Data'!$A$1:$CB$106,ROW($E101),9),"")</f>
        <v/>
      </c>
      <c r="E99" s="265" t="str">
        <f>IF(INDEX('CoC Ranking Data'!$A$1:$CB$106,ROW($E101),65)&lt;&gt;"",INDEX('CoC Ranking Data'!$A$1:$CB$106,ROW($E101),65),"")</f>
        <v/>
      </c>
      <c r="F99" s="213" t="str">
        <f t="shared" si="6"/>
        <v/>
      </c>
      <c r="G99" s="15" t="str">
        <f t="shared" si="7"/>
        <v/>
      </c>
      <c r="H99" s="592" t="str">
        <f t="shared" si="8"/>
        <v/>
      </c>
      <c r="I99" s="593" t="str">
        <f t="shared" si="9"/>
        <v/>
      </c>
      <c r="J99" s="594" t="str">
        <f t="shared" si="10"/>
        <v/>
      </c>
      <c r="K99" s="595" t="str">
        <f t="shared" si="11"/>
        <v/>
      </c>
    </row>
    <row r="100" spans="1:11"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20" t="str">
        <f>IF(INDEX('CoC Ranking Data'!$A$1:$CB$106,ROW($E102),9)&lt;&gt;"",INDEX('CoC Ranking Data'!$A$1:$CB$106,ROW($E102),9),"")</f>
        <v/>
      </c>
      <c r="E100" s="265" t="str">
        <f>IF(INDEX('CoC Ranking Data'!$A$1:$CB$106,ROW($E102),65)&lt;&gt;"",INDEX('CoC Ranking Data'!$A$1:$CB$106,ROW($E102),65),"")</f>
        <v/>
      </c>
      <c r="F100" s="213" t="str">
        <f t="shared" si="6"/>
        <v/>
      </c>
      <c r="G100" s="15" t="str">
        <f t="shared" si="7"/>
        <v/>
      </c>
      <c r="H100" s="592" t="str">
        <f t="shared" si="8"/>
        <v/>
      </c>
      <c r="I100" s="593" t="str">
        <f t="shared" si="9"/>
        <v/>
      </c>
      <c r="J100" s="594" t="str">
        <f t="shared" si="10"/>
        <v/>
      </c>
      <c r="K100" s="595" t="str">
        <f t="shared" si="11"/>
        <v/>
      </c>
    </row>
    <row r="101" spans="1:11"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20" t="str">
        <f>IF(INDEX('CoC Ranking Data'!$A$1:$CB$106,ROW($E103),9)&lt;&gt;"",INDEX('CoC Ranking Data'!$A$1:$CB$106,ROW($E103),9),"")</f>
        <v/>
      </c>
      <c r="E101" s="265" t="str">
        <f>IF(INDEX('CoC Ranking Data'!$A$1:$CB$106,ROW($E103),65)&lt;&gt;"",INDEX('CoC Ranking Data'!$A$1:$CB$106,ROW($E103),65),"")</f>
        <v/>
      </c>
      <c r="F101" s="213" t="str">
        <f t="shared" si="6"/>
        <v/>
      </c>
      <c r="G101" s="15" t="str">
        <f t="shared" si="7"/>
        <v/>
      </c>
      <c r="H101" s="592" t="str">
        <f t="shared" si="8"/>
        <v/>
      </c>
      <c r="I101" s="593" t="str">
        <f t="shared" si="9"/>
        <v/>
      </c>
      <c r="J101" s="594" t="str">
        <f t="shared" si="10"/>
        <v/>
      </c>
      <c r="K101" s="595" t="str">
        <f t="shared" si="11"/>
        <v/>
      </c>
    </row>
    <row r="102" spans="1:11"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20" t="str">
        <f>IF(INDEX('CoC Ranking Data'!$A$1:$CB$106,ROW($E104),9)&lt;&gt;"",INDEX('CoC Ranking Data'!$A$1:$CB$106,ROW($E104),9),"")</f>
        <v/>
      </c>
      <c r="E102" s="265" t="str">
        <f>IF(INDEX('CoC Ranking Data'!$A$1:$CB$106,ROW($E104),65)&lt;&gt;"",INDEX('CoC Ranking Data'!$A$1:$CB$106,ROW($E104),65),"")</f>
        <v/>
      </c>
      <c r="F102" s="213" t="str">
        <f t="shared" si="6"/>
        <v/>
      </c>
      <c r="G102" s="15" t="str">
        <f t="shared" si="7"/>
        <v/>
      </c>
      <c r="H102" s="592" t="str">
        <f t="shared" si="8"/>
        <v/>
      </c>
      <c r="I102" s="593" t="str">
        <f t="shared" si="9"/>
        <v/>
      </c>
      <c r="J102" s="594" t="str">
        <f t="shared" si="10"/>
        <v/>
      </c>
      <c r="K102" s="595" t="str">
        <f t="shared" si="11"/>
        <v/>
      </c>
    </row>
  </sheetData>
  <sheetProtection algorithmName="SHA-512" hashValue="oJut8NSyDuurUuPWbunC6hJqUKsW5v5vec4AQfQfsZPu8gMhI3+ywpYbBe0ASEKxPOVQyCd+gcu9zfqEVZHDTQ==" saltValue="XG5IFPF9FeC2Gyk/GHn36Q==" spinCount="100000" sheet="1" objects="1" scenarios="1" selectLockedCells="1"/>
  <hyperlinks>
    <hyperlink ref="E1" location="'Scoring Chart'!A1" display="Return to Scoring Chart" xr:uid="{00000000-0004-0000-1900-000000000000}"/>
  </hyperlinks>
  <pageMargins left="0.7" right="0.7" top="0.75" bottom="0.75" header="0.3" footer="0.3"/>
  <pageSetup paperSize="17"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pageSetUpPr fitToPage="1"/>
  </sheetPr>
  <dimension ref="A1:K102"/>
  <sheetViews>
    <sheetView showGridLines="0" topLeftCell="C32" zoomScaleNormal="100" workbookViewId="0">
      <selection activeCell="K42" sqref="K42"/>
    </sheetView>
  </sheetViews>
  <sheetFormatPr defaultRowHeight="15" x14ac:dyDescent="0.25"/>
  <cols>
    <col min="1" max="1" width="50.7109375" style="339" customWidth="1"/>
    <col min="2" max="2" width="60.7109375" style="339" customWidth="1"/>
    <col min="3" max="3" width="24.5703125" customWidth="1"/>
    <col min="4" max="4" width="23.140625" customWidth="1"/>
    <col min="5" max="5" width="22.7109375" style="1" customWidth="1"/>
    <col min="6" max="6" width="23.85546875" style="1" customWidth="1"/>
    <col min="7" max="7" width="14.85546875" style="1" customWidth="1"/>
    <col min="8" max="11" width="10.85546875" style="659" customWidth="1"/>
  </cols>
  <sheetData>
    <row r="1" spans="1:11" ht="31.5" x14ac:dyDescent="0.25">
      <c r="A1" s="340"/>
      <c r="B1" s="374" t="s">
        <v>648</v>
      </c>
      <c r="C1" s="420" t="s">
        <v>609</v>
      </c>
      <c r="D1" s="420" t="s">
        <v>610</v>
      </c>
      <c r="E1" s="445" t="s">
        <v>581</v>
      </c>
    </row>
    <row r="2" spans="1:11" ht="15.75" customHeight="1" x14ac:dyDescent="0.25">
      <c r="A2" s="338"/>
      <c r="B2" s="373" t="s">
        <v>858</v>
      </c>
      <c r="C2" s="590">
        <f>AVERAGEIFS($F$7:$F$102, $C$7:$C$102, "&lt;&gt;PH",$E$7:$E$102, "&gt;0")</f>
        <v>7793.4779568797212</v>
      </c>
      <c r="D2" s="591">
        <f>AVERAGEIFS($F$7:$F$102, $C$7:$C$102, "=PH",$E$7:$E$102, "&gt;0")</f>
        <v>2719.831718751449</v>
      </c>
      <c r="E2" s="376"/>
      <c r="F2"/>
      <c r="G2"/>
    </row>
    <row r="3" spans="1:11" ht="15.75" customHeight="1" x14ac:dyDescent="0.25">
      <c r="A3" s="338"/>
      <c r="B3" s="373" t="s">
        <v>859</v>
      </c>
      <c r="E3"/>
      <c r="F3"/>
      <c r="G3"/>
    </row>
    <row r="4" spans="1:11" ht="15.75" customHeight="1" x14ac:dyDescent="0.25">
      <c r="A4" s="338"/>
      <c r="B4" s="373" t="s">
        <v>860</v>
      </c>
      <c r="E4"/>
      <c r="F4"/>
      <c r="G4"/>
    </row>
    <row r="5" spans="1:11" ht="15.75" customHeight="1" thickBot="1" x14ac:dyDescent="0.3">
      <c r="E5"/>
      <c r="F5"/>
    </row>
    <row r="6" spans="1:11" s="12" customFormat="1" ht="39.75" thickBot="1" x14ac:dyDescent="0.3">
      <c r="A6" s="341" t="s">
        <v>2</v>
      </c>
      <c r="B6" s="341" t="s">
        <v>3</v>
      </c>
      <c r="C6" s="294" t="s">
        <v>4</v>
      </c>
      <c r="D6" s="211" t="s">
        <v>611</v>
      </c>
      <c r="E6" s="655" t="s">
        <v>979</v>
      </c>
      <c r="F6" s="253" t="s">
        <v>261</v>
      </c>
      <c r="G6" s="254" t="s">
        <v>1</v>
      </c>
      <c r="H6" s="659"/>
      <c r="I6" s="659"/>
      <c r="J6" s="659"/>
      <c r="K6" s="659"/>
    </row>
    <row r="7" spans="1:11" s="9" customFormat="1" ht="13.5" customHeight="1" x14ac:dyDescent="0.2">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20">
        <f>IF(INDEX('CoC Ranking Data'!$A$1:$CB$106,ROW($E9),80)&lt;&gt;"",INDEX('CoC Ranking Data'!$A$1:$CB$106,ROW($E9),80),"")</f>
        <v>42</v>
      </c>
      <c r="E7" s="265">
        <f>IF(INDEX('CoC Ranking Data'!$A$1:$CB$106,ROW($E9),65)&lt;&gt;"",INDEX('CoC Ranking Data'!$A$1:$CB$106,ROW($E9),65),"")</f>
        <v>332354</v>
      </c>
      <c r="F7" s="213">
        <f t="shared" ref="F7:F50" si="0">IF(AND(D7&lt;&gt;"",E7&lt;&gt;""), IF(D7&lt;&gt;0, E7/D7,0), "")</f>
        <v>7913.1904761904761</v>
      </c>
      <c r="G7" s="15">
        <f t="shared" ref="G7:G50" si="1">IF(AND($A7&lt;&gt;"",$F7&gt;0), IF($C7 = "PH", IF($K7 &gt;= 0.75, 3, IF(AND($K7 &lt; 0.75, $K7 &gt;= 0.5), 2, IF(AND($K7 &lt; 0.5, $K7 &gt;= 0.25), 1, 0))), IF($I7 &gt;= 0.75, 3, IF(AND($I7 &lt; 0.75, $I7 &gt;= 0.5), 2, IF(AND($I7 &lt; 0.5, $I7 &gt;= 0.25), 1, 0)))), "")</f>
        <v>1</v>
      </c>
      <c r="H7" s="660">
        <f t="shared" ref="H7:H50" si="2">IF($C7&lt;&gt;"PH",$F7,"")</f>
        <v>7913.1904761904761</v>
      </c>
      <c r="I7" s="661">
        <f t="shared" ref="I7:I50" si="3">IFERROR(_xlfn.RANK.EQ($H7,$H$7:$H$102,0)/COUNT($H$7:$H$102),"")</f>
        <v>0.4</v>
      </c>
      <c r="J7" s="660" t="str">
        <f t="shared" ref="J7:J50" si="4">IF($C7="PH",$F7,"")</f>
        <v/>
      </c>
      <c r="K7" s="661" t="str">
        <f t="shared" ref="K7:K50" si="5">IFERROR(_xlfn.RANK.EQ($J7,$J$7:$J$102,0)/COUNT($J$7:$J$102),"")</f>
        <v/>
      </c>
    </row>
    <row r="8" spans="1:11" s="9" customFormat="1" ht="13.5" customHeight="1" x14ac:dyDescent="0.2">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20">
        <f>IF(INDEX('CoC Ranking Data'!$A$1:$CB$106,ROW($E10),80)&lt;&gt;"",INDEX('CoC Ranking Data'!$A$1:$CB$106,ROW($E10),80),"")</f>
        <v>10</v>
      </c>
      <c r="E8" s="265">
        <f>IF(INDEX('CoC Ranking Data'!$A$1:$CB$106,ROW($E10),65)&lt;&gt;"",INDEX('CoC Ranking Data'!$A$1:$CB$106,ROW($E10),65),"")</f>
        <v>7495</v>
      </c>
      <c r="F8" s="213">
        <f t="shared" si="0"/>
        <v>749.5</v>
      </c>
      <c r="G8" s="15">
        <f t="shared" si="1"/>
        <v>3</v>
      </c>
      <c r="H8" s="660" t="str">
        <f t="shared" si="2"/>
        <v/>
      </c>
      <c r="I8" s="661" t="str">
        <f t="shared" si="3"/>
        <v/>
      </c>
      <c r="J8" s="660">
        <f t="shared" si="4"/>
        <v>749.5</v>
      </c>
      <c r="K8" s="661">
        <f t="shared" si="5"/>
        <v>0.77142857142857146</v>
      </c>
    </row>
    <row r="9" spans="1:11" s="9" customFormat="1" ht="12.75" x14ac:dyDescent="0.2">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20">
        <f>IF(INDEX('CoC Ranking Data'!$A$1:$CB$106,ROW($E11),80)&lt;&gt;"",INDEX('CoC Ranking Data'!$A$1:$CB$106,ROW($E11),80),"")</f>
        <v>5</v>
      </c>
      <c r="E9" s="265">
        <f>IF(INDEX('CoC Ranking Data'!$A$1:$CB$106,ROW($E11),65)&lt;&gt;"",INDEX('CoC Ranking Data'!$A$1:$CB$106,ROW($E11),65),"")</f>
        <v>18563</v>
      </c>
      <c r="F9" s="213">
        <f t="shared" si="0"/>
        <v>3712.6</v>
      </c>
      <c r="G9" s="15">
        <f t="shared" si="1"/>
        <v>1</v>
      </c>
      <c r="H9" s="660" t="str">
        <f t="shared" si="2"/>
        <v/>
      </c>
      <c r="I9" s="661" t="str">
        <f t="shared" si="3"/>
        <v/>
      </c>
      <c r="J9" s="660">
        <f t="shared" si="4"/>
        <v>3712.6</v>
      </c>
      <c r="K9" s="661">
        <f t="shared" si="5"/>
        <v>0.31428571428571428</v>
      </c>
    </row>
    <row r="10" spans="1:11" s="9" customFormat="1" ht="12.75" x14ac:dyDescent="0.2">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20">
        <f>IF(INDEX('CoC Ranking Data'!$A$1:$CB$106,ROW($E12),80)&lt;&gt;"",INDEX('CoC Ranking Data'!$A$1:$CB$106,ROW($E12),80),"")</f>
        <v>8</v>
      </c>
      <c r="E10" s="265">
        <f>IF(INDEX('CoC Ranking Data'!$A$1:$CB$106,ROW($E12),65)&lt;&gt;"",INDEX('CoC Ranking Data'!$A$1:$CB$106,ROW($E12),65),"")</f>
        <v>36204</v>
      </c>
      <c r="F10" s="213">
        <f t="shared" si="0"/>
        <v>4525.5</v>
      </c>
      <c r="G10" s="15">
        <f t="shared" si="1"/>
        <v>0</v>
      </c>
      <c r="H10" s="660" t="str">
        <f t="shared" si="2"/>
        <v/>
      </c>
      <c r="I10" s="661" t="str">
        <f t="shared" si="3"/>
        <v/>
      </c>
      <c r="J10" s="660">
        <f t="shared" si="4"/>
        <v>4525.5</v>
      </c>
      <c r="K10" s="661">
        <f t="shared" si="5"/>
        <v>0.2</v>
      </c>
    </row>
    <row r="11" spans="1:11" s="9" customFormat="1" ht="12.75" x14ac:dyDescent="0.2">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20">
        <f>IF(INDEX('CoC Ranking Data'!$A$1:$CB$106,ROW($E13),80)&lt;&gt;"",INDEX('CoC Ranking Data'!$A$1:$CB$106,ROW($E13),80),"")</f>
        <v>10</v>
      </c>
      <c r="E11" s="265">
        <f>IF(INDEX('CoC Ranking Data'!$A$1:$CB$106,ROW($E13),65)&lt;&gt;"",INDEX('CoC Ranking Data'!$A$1:$CB$106,ROW($E13),65),"")</f>
        <v>27108</v>
      </c>
      <c r="F11" s="213">
        <f t="shared" si="0"/>
        <v>2710.8</v>
      </c>
      <c r="G11" s="15">
        <f t="shared" si="1"/>
        <v>1</v>
      </c>
      <c r="H11" s="660" t="str">
        <f t="shared" si="2"/>
        <v/>
      </c>
      <c r="I11" s="661" t="str">
        <f t="shared" si="3"/>
        <v/>
      </c>
      <c r="J11" s="660">
        <f t="shared" si="4"/>
        <v>2710.8</v>
      </c>
      <c r="K11" s="661">
        <f t="shared" si="5"/>
        <v>0.4</v>
      </c>
    </row>
    <row r="12" spans="1:11" s="9" customFormat="1" ht="12.75" x14ac:dyDescent="0.2">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20">
        <f>IF(INDEX('CoC Ranking Data'!$A$1:$CB$106,ROW($E14),80)&lt;&gt;"",INDEX('CoC Ranking Data'!$A$1:$CB$106,ROW($E14),80),"")</f>
        <v>17</v>
      </c>
      <c r="E12" s="265">
        <f>IF(INDEX('CoC Ranking Data'!$A$1:$CB$106,ROW($E14),65)&lt;&gt;"",INDEX('CoC Ranking Data'!$A$1:$CB$106,ROW($E14),65),"")</f>
        <v>21331</v>
      </c>
      <c r="F12" s="213">
        <f t="shared" si="0"/>
        <v>1254.7647058823529</v>
      </c>
      <c r="G12" s="15">
        <f t="shared" si="1"/>
        <v>3</v>
      </c>
      <c r="H12" s="660">
        <f t="shared" si="2"/>
        <v>1254.7647058823529</v>
      </c>
      <c r="I12" s="661">
        <f t="shared" si="3"/>
        <v>1</v>
      </c>
      <c r="J12" s="660" t="str">
        <f t="shared" si="4"/>
        <v/>
      </c>
      <c r="K12" s="661" t="str">
        <f t="shared" si="5"/>
        <v/>
      </c>
    </row>
    <row r="13" spans="1:11" s="9" customFormat="1" ht="12.75" x14ac:dyDescent="0.2">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20">
        <f>IF(INDEX('CoC Ranking Data'!$A$1:$CB$106,ROW($E15),80)&lt;&gt;"",INDEX('CoC Ranking Data'!$A$1:$CB$106,ROW($E15),80),"")</f>
        <v>12</v>
      </c>
      <c r="E13" s="265">
        <f>IF(INDEX('CoC Ranking Data'!$A$1:$CB$106,ROW($E15),65)&lt;&gt;"",INDEX('CoC Ranking Data'!$A$1:$CB$106,ROW($E15),65),"")</f>
        <v>68500</v>
      </c>
      <c r="F13" s="213">
        <f t="shared" si="0"/>
        <v>5708.333333333333</v>
      </c>
      <c r="G13" s="15">
        <f t="shared" si="1"/>
        <v>2</v>
      </c>
      <c r="H13" s="660">
        <f t="shared" si="2"/>
        <v>5708.333333333333</v>
      </c>
      <c r="I13" s="661">
        <f t="shared" si="3"/>
        <v>0.6</v>
      </c>
      <c r="J13" s="660" t="str">
        <f t="shared" si="4"/>
        <v/>
      </c>
      <c r="K13" s="661" t="str">
        <f t="shared" si="5"/>
        <v/>
      </c>
    </row>
    <row r="14" spans="1:11" s="9" customFormat="1" ht="12.75" x14ac:dyDescent="0.2">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20">
        <f>IF(INDEX('CoC Ranking Data'!$A$1:$CB$106,ROW($E16),80)&lt;&gt;"",INDEX('CoC Ranking Data'!$A$1:$CB$106,ROW($E16),80),"")</f>
        <v>28</v>
      </c>
      <c r="E14" s="265">
        <f>IF(INDEX('CoC Ranking Data'!$A$1:$CB$106,ROW($E16),65)&lt;&gt;"",INDEX('CoC Ranking Data'!$A$1:$CB$106,ROW($E16),65),"")</f>
        <v>9764</v>
      </c>
      <c r="F14" s="213">
        <f t="shared" si="0"/>
        <v>348.71428571428572</v>
      </c>
      <c r="G14" s="15">
        <f t="shared" si="1"/>
        <v>3</v>
      </c>
      <c r="H14" s="660" t="str">
        <f t="shared" si="2"/>
        <v/>
      </c>
      <c r="I14" s="661" t="str">
        <f t="shared" si="3"/>
        <v/>
      </c>
      <c r="J14" s="660">
        <f t="shared" si="4"/>
        <v>348.71428571428572</v>
      </c>
      <c r="K14" s="661">
        <f t="shared" si="5"/>
        <v>1</v>
      </c>
    </row>
    <row r="15" spans="1:11" s="9" customFormat="1" ht="12.75" x14ac:dyDescent="0.2">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20">
        <f>IF(INDEX('CoC Ranking Data'!$A$1:$CB$106,ROW($E17),80)&lt;&gt;"",INDEX('CoC Ranking Data'!$A$1:$CB$106,ROW($E17),80),"")</f>
        <v>9</v>
      </c>
      <c r="E15" s="265">
        <f>IF(INDEX('CoC Ranking Data'!$A$1:$CB$106,ROW($E17),65)&lt;&gt;"",INDEX('CoC Ranking Data'!$A$1:$CB$106,ROW($E17),65),"")</f>
        <v>6276</v>
      </c>
      <c r="F15" s="213">
        <f t="shared" si="0"/>
        <v>697.33333333333337</v>
      </c>
      <c r="G15" s="15">
        <f t="shared" si="1"/>
        <v>3</v>
      </c>
      <c r="H15" s="660" t="str">
        <f t="shared" si="2"/>
        <v/>
      </c>
      <c r="I15" s="661" t="str">
        <f t="shared" si="3"/>
        <v/>
      </c>
      <c r="J15" s="660">
        <f t="shared" si="4"/>
        <v>697.33333333333337</v>
      </c>
      <c r="K15" s="661">
        <f t="shared" si="5"/>
        <v>0.8</v>
      </c>
    </row>
    <row r="16" spans="1:11" s="9" customFormat="1" ht="12.75" x14ac:dyDescent="0.2">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20">
        <f>IF(INDEX('CoC Ranking Data'!$A$1:$CB$106,ROW($E18),80)&lt;&gt;"",INDEX('CoC Ranking Data'!$A$1:$CB$106,ROW($E18),80),"")</f>
        <v>20</v>
      </c>
      <c r="E16" s="265">
        <f>IF(INDEX('CoC Ranking Data'!$A$1:$CB$106,ROW($E18),65)&lt;&gt;"",INDEX('CoC Ranking Data'!$A$1:$CB$106,ROW($E18),65),"")</f>
        <v>40154</v>
      </c>
      <c r="F16" s="213">
        <f t="shared" si="0"/>
        <v>2007.7</v>
      </c>
      <c r="G16" s="15">
        <f t="shared" si="1"/>
        <v>2</v>
      </c>
      <c r="H16" s="660" t="str">
        <f t="shared" si="2"/>
        <v/>
      </c>
      <c r="I16" s="661" t="str">
        <f t="shared" si="3"/>
        <v/>
      </c>
      <c r="J16" s="660">
        <f t="shared" si="4"/>
        <v>2007.7</v>
      </c>
      <c r="K16" s="661">
        <f t="shared" si="5"/>
        <v>0.51428571428571423</v>
      </c>
    </row>
    <row r="17" spans="1:11" s="9" customFormat="1" ht="12.75" x14ac:dyDescent="0.2">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20">
        <f>IF(INDEX('CoC Ranking Data'!$A$1:$CB$106,ROW($E19),80)&lt;&gt;"",INDEX('CoC Ranking Data'!$A$1:$CB$106,ROW($E19),80),"")</f>
        <v>15</v>
      </c>
      <c r="E17" s="265">
        <f>IF(INDEX('CoC Ranking Data'!$A$1:$CB$106,ROW($E19),65)&lt;&gt;"",INDEX('CoC Ranking Data'!$A$1:$CB$106,ROW($E19),65),"")</f>
        <v>24463</v>
      </c>
      <c r="F17" s="213">
        <f t="shared" si="0"/>
        <v>1630.8666666666666</v>
      </c>
      <c r="G17" s="15">
        <f t="shared" si="1"/>
        <v>2</v>
      </c>
      <c r="H17" s="660" t="str">
        <f t="shared" si="2"/>
        <v/>
      </c>
      <c r="I17" s="661" t="str">
        <f t="shared" si="3"/>
        <v/>
      </c>
      <c r="J17" s="660">
        <f t="shared" si="4"/>
        <v>1630.8666666666666</v>
      </c>
      <c r="K17" s="661">
        <f t="shared" si="5"/>
        <v>0.5714285714285714</v>
      </c>
    </row>
    <row r="18" spans="1:11" s="9" customFormat="1" ht="12.75" x14ac:dyDescent="0.2">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20">
        <f>IF(INDEX('CoC Ranking Data'!$A$1:$CB$106,ROW($E20),80)&lt;&gt;"",INDEX('CoC Ranking Data'!$A$1:$CB$106,ROW($E20),80),"")</f>
        <v>23</v>
      </c>
      <c r="E18" s="265">
        <f>IF(INDEX('CoC Ranking Data'!$A$1:$CB$106,ROW($E20),65)&lt;&gt;"",INDEX('CoC Ranking Data'!$A$1:$CB$106,ROW($E20),65),"")</f>
        <v>190759</v>
      </c>
      <c r="F18" s="213">
        <f t="shared" si="0"/>
        <v>8293.8695652173919</v>
      </c>
      <c r="G18" s="15">
        <f t="shared" si="1"/>
        <v>0</v>
      </c>
      <c r="H18" s="660" t="str">
        <f t="shared" si="2"/>
        <v/>
      </c>
      <c r="I18" s="661" t="str">
        <f t="shared" si="3"/>
        <v/>
      </c>
      <c r="J18" s="660">
        <f t="shared" si="4"/>
        <v>8293.8695652173919</v>
      </c>
      <c r="K18" s="661">
        <f t="shared" si="5"/>
        <v>2.8571428571428571E-2</v>
      </c>
    </row>
    <row r="19" spans="1:11" s="9" customFormat="1" ht="12.75" customHeight="1" x14ac:dyDescent="0.2">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20">
        <f>IF(INDEX('CoC Ranking Data'!$A$1:$CB$106,ROW($E21),80)&lt;&gt;"",INDEX('CoC Ranking Data'!$A$1:$CB$106,ROW($E21),80),"")</f>
        <v>16</v>
      </c>
      <c r="E19" s="265">
        <f>IF(INDEX('CoC Ranking Data'!$A$1:$CB$106,ROW($E21),65)&lt;&gt;"",INDEX('CoC Ranking Data'!$A$1:$CB$106,ROW($E21),65),"")</f>
        <v>10965</v>
      </c>
      <c r="F19" s="213">
        <f t="shared" si="0"/>
        <v>685.3125</v>
      </c>
      <c r="G19" s="15">
        <f t="shared" si="1"/>
        <v>3</v>
      </c>
      <c r="H19" s="660" t="str">
        <f t="shared" si="2"/>
        <v/>
      </c>
      <c r="I19" s="661" t="str">
        <f t="shared" si="3"/>
        <v/>
      </c>
      <c r="J19" s="660">
        <f t="shared" si="4"/>
        <v>685.3125</v>
      </c>
      <c r="K19" s="661">
        <f t="shared" si="5"/>
        <v>0.82857142857142863</v>
      </c>
    </row>
    <row r="20" spans="1:11" s="9" customFormat="1" ht="12.75" x14ac:dyDescent="0.2">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20">
        <f>IF(INDEX('CoC Ranking Data'!$A$1:$CB$106,ROW($E22),80)&lt;&gt;"",INDEX('CoC Ranking Data'!$A$1:$CB$106,ROW($E22),80),"")</f>
        <v>4</v>
      </c>
      <c r="E20" s="265">
        <f>IF(INDEX('CoC Ranking Data'!$A$1:$CB$106,ROW($E22),65)&lt;&gt;"",INDEX('CoC Ranking Data'!$A$1:$CB$106,ROW($E22),65),"")</f>
        <v>6313</v>
      </c>
      <c r="F20" s="213">
        <f t="shared" si="0"/>
        <v>1578.25</v>
      </c>
      <c r="G20" s="15">
        <f t="shared" si="1"/>
        <v>2</v>
      </c>
      <c r="H20" s="660" t="str">
        <f t="shared" si="2"/>
        <v/>
      </c>
      <c r="I20" s="661" t="str">
        <f t="shared" si="3"/>
        <v/>
      </c>
      <c r="J20" s="660">
        <f t="shared" si="4"/>
        <v>1578.25</v>
      </c>
      <c r="K20" s="661">
        <f t="shared" si="5"/>
        <v>0.6</v>
      </c>
    </row>
    <row r="21" spans="1:11" s="9" customFormat="1" ht="12.75" x14ac:dyDescent="0.2">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20">
        <f>IF(INDEX('CoC Ranking Data'!$A$1:$CB$106,ROW($E23),80)&lt;&gt;"",INDEX('CoC Ranking Data'!$A$1:$CB$106,ROW($E23),80),"")</f>
        <v>11</v>
      </c>
      <c r="E21" s="265">
        <f>IF(INDEX('CoC Ranking Data'!$A$1:$CB$106,ROW($E23),65)&lt;&gt;"",INDEX('CoC Ranking Data'!$A$1:$CB$106,ROW($E23),65),"")</f>
        <v>35117</v>
      </c>
      <c r="F21" s="213">
        <f t="shared" si="0"/>
        <v>3192.4545454545455</v>
      </c>
      <c r="G21" s="15">
        <f t="shared" si="1"/>
        <v>3</v>
      </c>
      <c r="H21" s="660">
        <f t="shared" si="2"/>
        <v>3192.4545454545455</v>
      </c>
      <c r="I21" s="661">
        <f t="shared" si="3"/>
        <v>0.8</v>
      </c>
      <c r="J21" s="660" t="str">
        <f t="shared" si="4"/>
        <v/>
      </c>
      <c r="K21" s="661" t="str">
        <f t="shared" si="5"/>
        <v/>
      </c>
    </row>
    <row r="22" spans="1:11" s="9" customFormat="1" ht="12.75" x14ac:dyDescent="0.2">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20">
        <f>IF(INDEX('CoC Ranking Data'!$A$1:$CB$106,ROW($E24),80)&lt;&gt;"",INDEX('CoC Ranking Data'!$A$1:$CB$106,ROW($E24),80),"")</f>
        <v>5</v>
      </c>
      <c r="E22" s="265">
        <f>IF(INDEX('CoC Ranking Data'!$A$1:$CB$106,ROW($E24),65)&lt;&gt;"",INDEX('CoC Ranking Data'!$A$1:$CB$106,ROW($E24),65),"")</f>
        <v>20745</v>
      </c>
      <c r="F22" s="213">
        <f t="shared" si="0"/>
        <v>4149</v>
      </c>
      <c r="G22" s="15">
        <f t="shared" si="1"/>
        <v>0</v>
      </c>
      <c r="H22" s="660" t="str">
        <f t="shared" si="2"/>
        <v/>
      </c>
      <c r="I22" s="661" t="str">
        <f t="shared" si="3"/>
        <v/>
      </c>
      <c r="J22" s="660">
        <f t="shared" si="4"/>
        <v>4149</v>
      </c>
      <c r="K22" s="661">
        <f t="shared" si="5"/>
        <v>0.22857142857142856</v>
      </c>
    </row>
    <row r="23" spans="1:11" s="9" customFormat="1" ht="12.75" x14ac:dyDescent="0.2">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20">
        <f>IF(INDEX('CoC Ranking Data'!$A$1:$CB$106,ROW($E25),80)&lt;&gt;"",INDEX('CoC Ranking Data'!$A$1:$CB$106,ROW($E25),80),"")</f>
        <v>33</v>
      </c>
      <c r="E23" s="265">
        <f>IF(INDEX('CoC Ranking Data'!$A$1:$CB$106,ROW($E25),65)&lt;&gt;"",INDEX('CoC Ranking Data'!$A$1:$CB$106,ROW($E25),65),"")</f>
        <v>39978</v>
      </c>
      <c r="F23" s="213">
        <f t="shared" si="0"/>
        <v>1211.4545454545455</v>
      </c>
      <c r="G23" s="15">
        <f t="shared" si="1"/>
        <v>2</v>
      </c>
      <c r="H23" s="660" t="str">
        <f t="shared" si="2"/>
        <v/>
      </c>
      <c r="I23" s="661" t="str">
        <f t="shared" si="3"/>
        <v/>
      </c>
      <c r="J23" s="660">
        <f t="shared" si="4"/>
        <v>1211.4545454545455</v>
      </c>
      <c r="K23" s="661">
        <f t="shared" si="5"/>
        <v>0.7142857142857143</v>
      </c>
    </row>
    <row r="24" spans="1:11" s="9" customFormat="1" ht="12.75" x14ac:dyDescent="0.2">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20">
        <f>IF(INDEX('CoC Ranking Data'!$A$1:$CB$106,ROW($E26),80)&lt;&gt;"",INDEX('CoC Ranking Data'!$A$1:$CB$106,ROW($E26),80),"")</f>
        <v>2</v>
      </c>
      <c r="E24" s="265">
        <f>IF(INDEX('CoC Ranking Data'!$A$1:$CB$106,ROW($E26),65)&lt;&gt;"",INDEX('CoC Ranking Data'!$A$1:$CB$106,ROW($E26),65),"")</f>
        <v>37744</v>
      </c>
      <c r="F24" s="213">
        <f t="shared" si="0"/>
        <v>18872</v>
      </c>
      <c r="G24" s="15">
        <f t="shared" si="1"/>
        <v>0</v>
      </c>
      <c r="H24" s="660">
        <f t="shared" si="2"/>
        <v>18872</v>
      </c>
      <c r="I24" s="661">
        <f t="shared" si="3"/>
        <v>0.2</v>
      </c>
      <c r="J24" s="660" t="str">
        <f t="shared" si="4"/>
        <v/>
      </c>
      <c r="K24" s="661" t="str">
        <f t="shared" si="5"/>
        <v/>
      </c>
    </row>
    <row r="25" spans="1:11" s="9" customFormat="1" ht="12.75" x14ac:dyDescent="0.2">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20">
        <f>IF(INDEX('CoC Ranking Data'!$A$1:$CB$106,ROW($E27),80)&lt;&gt;"",INDEX('CoC Ranking Data'!$A$1:$CB$106,ROW($E27),80),"")</f>
        <v>6</v>
      </c>
      <c r="E25" s="265">
        <f>IF(INDEX('CoC Ranking Data'!$A$1:$CB$106,ROW($E27),65)&lt;&gt;"",INDEX('CoC Ranking Data'!$A$1:$CB$106,ROW($E27),65),"")</f>
        <v>15898</v>
      </c>
      <c r="F25" s="213">
        <f t="shared" si="0"/>
        <v>2649.6666666666665</v>
      </c>
      <c r="G25" s="15">
        <f t="shared" si="1"/>
        <v>3</v>
      </c>
      <c r="H25" s="660">
        <f t="shared" si="2"/>
        <v>2649.6666666666665</v>
      </c>
      <c r="I25" s="661">
        <f t="shared" si="3"/>
        <v>0.9</v>
      </c>
      <c r="J25" s="660" t="str">
        <f t="shared" si="4"/>
        <v/>
      </c>
      <c r="K25" s="661" t="str">
        <f t="shared" si="5"/>
        <v/>
      </c>
    </row>
    <row r="26" spans="1:11" s="9" customFormat="1" ht="12.75" x14ac:dyDescent="0.2">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20">
        <f>IF(INDEX('CoC Ranking Data'!$A$1:$CB$106,ROW($E28),80)&lt;&gt;"",INDEX('CoC Ranking Data'!$A$1:$CB$106,ROW($E28),80),"")</f>
        <v>21</v>
      </c>
      <c r="E26" s="265">
        <f>IF(INDEX('CoC Ranking Data'!$A$1:$CB$106,ROW($E28),65)&lt;&gt;"",INDEX('CoC Ranking Data'!$A$1:$CB$106,ROW($E28),65),"")</f>
        <v>25994</v>
      </c>
      <c r="F26" s="213">
        <f t="shared" si="0"/>
        <v>1237.8095238095239</v>
      </c>
      <c r="G26" s="15">
        <f t="shared" si="1"/>
        <v>2</v>
      </c>
      <c r="H26" s="660" t="str">
        <f t="shared" si="2"/>
        <v/>
      </c>
      <c r="I26" s="661" t="str">
        <f t="shared" si="3"/>
        <v/>
      </c>
      <c r="J26" s="660">
        <f t="shared" si="4"/>
        <v>1237.8095238095239</v>
      </c>
      <c r="K26" s="661">
        <f t="shared" si="5"/>
        <v>0.68571428571428572</v>
      </c>
    </row>
    <row r="27" spans="1:11" s="9" customFormat="1" ht="12.75" x14ac:dyDescent="0.2">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20">
        <f>IF(INDEX('CoC Ranking Data'!$A$1:$CB$106,ROW($E29),80)&lt;&gt;"",INDEX('CoC Ranking Data'!$A$1:$CB$106,ROW($E29),80),"")</f>
        <v>12</v>
      </c>
      <c r="E27" s="265">
        <f>IF(INDEX('CoC Ranking Data'!$A$1:$CB$106,ROW($E29),65)&lt;&gt;"",INDEX('CoC Ranking Data'!$A$1:$CB$106,ROW($E29),65),"")</f>
        <v>32587</v>
      </c>
      <c r="F27" s="213">
        <f t="shared" si="0"/>
        <v>2715.5833333333335</v>
      </c>
      <c r="G27" s="15">
        <f t="shared" si="1"/>
        <v>1</v>
      </c>
      <c r="H27" s="660" t="str">
        <f t="shared" si="2"/>
        <v/>
      </c>
      <c r="I27" s="661" t="str">
        <f t="shared" si="3"/>
        <v/>
      </c>
      <c r="J27" s="660">
        <f t="shared" si="4"/>
        <v>2715.5833333333335</v>
      </c>
      <c r="K27" s="661">
        <f t="shared" si="5"/>
        <v>0.37142857142857144</v>
      </c>
    </row>
    <row r="28" spans="1:11" s="9" customFormat="1" ht="12.75" x14ac:dyDescent="0.2">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20">
        <f>IF(INDEX('CoC Ranking Data'!$A$1:$CB$106,ROW($E30),80)&lt;&gt;"",INDEX('CoC Ranking Data'!$A$1:$CB$106,ROW($E30),80),"")</f>
        <v>15</v>
      </c>
      <c r="E28" s="265">
        <f>IF(INDEX('CoC Ranking Data'!$A$1:$CB$106,ROW($E30),65)&lt;&gt;"",INDEX('CoC Ranking Data'!$A$1:$CB$106,ROW($E30),65),"")</f>
        <v>26384</v>
      </c>
      <c r="F28" s="213">
        <f t="shared" si="0"/>
        <v>1758.9333333333334</v>
      </c>
      <c r="G28" s="15">
        <f t="shared" si="1"/>
        <v>2</v>
      </c>
      <c r="H28" s="660" t="str">
        <f t="shared" si="2"/>
        <v/>
      </c>
      <c r="I28" s="661" t="str">
        <f t="shared" si="3"/>
        <v/>
      </c>
      <c r="J28" s="660">
        <f t="shared" si="4"/>
        <v>1758.9333333333334</v>
      </c>
      <c r="K28" s="661">
        <f t="shared" si="5"/>
        <v>0.54285714285714282</v>
      </c>
    </row>
    <row r="29" spans="1:11" s="9" customFormat="1" ht="12.75" x14ac:dyDescent="0.2">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20">
        <f>IF(INDEX('CoC Ranking Data'!$A$1:$CB$106,ROW($E31),80)&lt;&gt;"",INDEX('CoC Ranking Data'!$A$1:$CB$106,ROW($E31),80),"")</f>
        <v>7</v>
      </c>
      <c r="E29" s="265">
        <f>IF(INDEX('CoC Ranking Data'!$A$1:$CB$106,ROW($E31),65)&lt;&gt;"",INDEX('CoC Ranking Data'!$A$1:$CB$106,ROW($E31),65),"")</f>
        <v>4379</v>
      </c>
      <c r="F29" s="213">
        <f t="shared" si="0"/>
        <v>625.57142857142856</v>
      </c>
      <c r="G29" s="15">
        <f t="shared" si="1"/>
        <v>3</v>
      </c>
      <c r="H29" s="660" t="str">
        <f t="shared" si="2"/>
        <v/>
      </c>
      <c r="I29" s="661" t="str">
        <f t="shared" si="3"/>
        <v/>
      </c>
      <c r="J29" s="660">
        <f t="shared" si="4"/>
        <v>625.57142857142856</v>
      </c>
      <c r="K29" s="661">
        <f t="shared" si="5"/>
        <v>0.8571428571428571</v>
      </c>
    </row>
    <row r="30" spans="1:11" s="9" customFormat="1" ht="12.75" x14ac:dyDescent="0.2">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20">
        <f>IF(INDEX('CoC Ranking Data'!$A$1:$CB$106,ROW($E32),80)&lt;&gt;"",INDEX('CoC Ranking Data'!$A$1:$CB$106,ROW($E32),80),"")</f>
        <v>9</v>
      </c>
      <c r="E30" s="265">
        <f>IF(INDEX('CoC Ranking Data'!$A$1:$CB$106,ROW($E32),65)&lt;&gt;"",INDEX('CoC Ranking Data'!$A$1:$CB$106,ROW($E32),65),"")</f>
        <v>54238</v>
      </c>
      <c r="F30" s="213">
        <f t="shared" si="0"/>
        <v>6026.4444444444443</v>
      </c>
      <c r="G30" s="15">
        <f t="shared" si="1"/>
        <v>0</v>
      </c>
      <c r="H30" s="660" t="str">
        <f t="shared" si="2"/>
        <v/>
      </c>
      <c r="I30" s="661" t="str">
        <f t="shared" si="3"/>
        <v/>
      </c>
      <c r="J30" s="660">
        <f t="shared" si="4"/>
        <v>6026.4444444444443</v>
      </c>
      <c r="K30" s="661">
        <f t="shared" si="5"/>
        <v>0.14285714285714285</v>
      </c>
    </row>
    <row r="31" spans="1:11" s="9" customFormat="1" ht="12.75" x14ac:dyDescent="0.2">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20">
        <f>IF(INDEX('CoC Ranking Data'!$A$1:$CB$106,ROW($E33),80)&lt;&gt;"",INDEX('CoC Ranking Data'!$A$1:$CB$106,ROW($E33),80),"")</f>
        <v>7</v>
      </c>
      <c r="E31" s="265">
        <f>IF(INDEX('CoC Ranking Data'!$A$1:$CB$106,ROW($E33),65)&lt;&gt;"",INDEX('CoC Ranking Data'!$A$1:$CB$106,ROW($E33),65),"")</f>
        <v>46520</v>
      </c>
      <c r="F31" s="213">
        <f t="shared" si="0"/>
        <v>6645.7142857142853</v>
      </c>
      <c r="G31" s="15">
        <f t="shared" si="1"/>
        <v>2</v>
      </c>
      <c r="H31" s="660">
        <f t="shared" si="2"/>
        <v>6645.7142857142853</v>
      </c>
      <c r="I31" s="661">
        <f t="shared" si="3"/>
        <v>0.5</v>
      </c>
      <c r="J31" s="660" t="str">
        <f t="shared" si="4"/>
        <v/>
      </c>
      <c r="K31" s="661" t="str">
        <f t="shared" si="5"/>
        <v/>
      </c>
    </row>
    <row r="32" spans="1:11" s="9" customFormat="1" ht="12.75" x14ac:dyDescent="0.2">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20">
        <f>IF(INDEX('CoC Ranking Data'!$A$1:$CB$106,ROW($E34),80)&lt;&gt;"",INDEX('CoC Ranking Data'!$A$1:$CB$106,ROW($E34),80),"")</f>
        <v>25</v>
      </c>
      <c r="E32" s="265">
        <f>IF(INDEX('CoC Ranking Data'!$A$1:$CB$106,ROW($E34),65)&lt;&gt;"",INDEX('CoC Ranking Data'!$A$1:$CB$106,ROW($E34),65),"")</f>
        <v>11770</v>
      </c>
      <c r="F32" s="213">
        <f t="shared" si="0"/>
        <v>470.8</v>
      </c>
      <c r="G32" s="15">
        <f t="shared" si="1"/>
        <v>3</v>
      </c>
      <c r="H32" s="660" t="str">
        <f t="shared" si="2"/>
        <v/>
      </c>
      <c r="I32" s="661" t="str">
        <f t="shared" si="3"/>
        <v/>
      </c>
      <c r="J32" s="660">
        <f t="shared" si="4"/>
        <v>470.8</v>
      </c>
      <c r="K32" s="661">
        <f t="shared" si="5"/>
        <v>0.97142857142857142</v>
      </c>
    </row>
    <row r="33" spans="1:11" s="9" customFormat="1" ht="12.75" x14ac:dyDescent="0.2">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20">
        <f>IF(INDEX('CoC Ranking Data'!$A$1:$CB$106,ROW($E35),80)&lt;&gt;"",INDEX('CoC Ranking Data'!$A$1:$CB$106,ROW($E35),80),"")</f>
        <v>12</v>
      </c>
      <c r="E33" s="265">
        <f>IF(INDEX('CoC Ranking Data'!$A$1:$CB$106,ROW($E35),65)&lt;&gt;"",INDEX('CoC Ranking Data'!$A$1:$CB$106,ROW($E35),65),"")</f>
        <v>6237</v>
      </c>
      <c r="F33" s="213">
        <f t="shared" si="0"/>
        <v>519.75</v>
      </c>
      <c r="G33" s="15">
        <f t="shared" si="1"/>
        <v>3</v>
      </c>
      <c r="H33" s="660" t="str">
        <f t="shared" si="2"/>
        <v/>
      </c>
      <c r="I33" s="661" t="str">
        <f t="shared" si="3"/>
        <v/>
      </c>
      <c r="J33" s="660">
        <f t="shared" si="4"/>
        <v>519.75</v>
      </c>
      <c r="K33" s="661">
        <f t="shared" si="5"/>
        <v>0.91428571428571426</v>
      </c>
    </row>
    <row r="34" spans="1:11" s="9" customFormat="1" ht="12.75" x14ac:dyDescent="0.2">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20">
        <f>IF(INDEX('CoC Ranking Data'!$A$1:$CB$106,ROW($E36),80)&lt;&gt;"",INDEX('CoC Ranking Data'!$A$1:$CB$106,ROW($E36),80),"")</f>
        <v>17</v>
      </c>
      <c r="E34" s="265">
        <f>IF(INDEX('CoC Ranking Data'!$A$1:$CB$106,ROW($E36),65)&lt;&gt;"",INDEX('CoC Ranking Data'!$A$1:$CB$106,ROW($E36),65),"")</f>
        <v>20442</v>
      </c>
      <c r="F34" s="213">
        <f t="shared" si="0"/>
        <v>1202.4705882352941</v>
      </c>
      <c r="G34" s="15">
        <f t="shared" si="1"/>
        <v>2</v>
      </c>
      <c r="H34" s="660" t="str">
        <f t="shared" si="2"/>
        <v/>
      </c>
      <c r="I34" s="661" t="str">
        <f t="shared" si="3"/>
        <v/>
      </c>
      <c r="J34" s="660">
        <f t="shared" si="4"/>
        <v>1202.4705882352941</v>
      </c>
      <c r="K34" s="661">
        <f t="shared" si="5"/>
        <v>0.74285714285714288</v>
      </c>
    </row>
    <row r="35" spans="1:11" s="9" customFormat="1" ht="12.75" x14ac:dyDescent="0.2">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20">
        <f>IF(INDEX('CoC Ranking Data'!$A$1:$CB$106,ROW($E37),80)&lt;&gt;"",INDEX('CoC Ranking Data'!$A$1:$CB$106,ROW($E37),80),"")</f>
        <v>9</v>
      </c>
      <c r="E35" s="265">
        <f>IF(INDEX('CoC Ranking Data'!$A$1:$CB$106,ROW($E37),65)&lt;&gt;"",INDEX('CoC Ranking Data'!$A$1:$CB$106,ROW($E37),65),"")</f>
        <v>12247</v>
      </c>
      <c r="F35" s="213">
        <f t="shared" si="0"/>
        <v>1360.7777777777778</v>
      </c>
      <c r="G35" s="15">
        <f t="shared" si="1"/>
        <v>2</v>
      </c>
      <c r="H35" s="660" t="str">
        <f t="shared" si="2"/>
        <v/>
      </c>
      <c r="I35" s="661" t="str">
        <f t="shared" si="3"/>
        <v/>
      </c>
      <c r="J35" s="660">
        <f t="shared" si="4"/>
        <v>1360.7777777777778</v>
      </c>
      <c r="K35" s="661">
        <f t="shared" si="5"/>
        <v>0.65714285714285714</v>
      </c>
    </row>
    <row r="36" spans="1:11" s="9" customFormat="1" ht="12.75" x14ac:dyDescent="0.2">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20">
        <f>IF(INDEX('CoC Ranking Data'!$A$1:$CB$106,ROW($E38),80)&lt;&gt;"",INDEX('CoC Ranking Data'!$A$1:$CB$106,ROW($E38),80),"")</f>
        <v>12</v>
      </c>
      <c r="E36" s="265">
        <f>IF(INDEX('CoC Ranking Data'!$A$1:$CB$106,ROW($E38),65)&lt;&gt;"",INDEX('CoC Ranking Data'!$A$1:$CB$106,ROW($E38),65),"")</f>
        <v>96652</v>
      </c>
      <c r="F36" s="213">
        <f t="shared" si="0"/>
        <v>8054.333333333333</v>
      </c>
      <c r="G36" s="15">
        <f t="shared" si="1"/>
        <v>0</v>
      </c>
      <c r="H36" s="660" t="str">
        <f t="shared" si="2"/>
        <v/>
      </c>
      <c r="I36" s="661" t="str">
        <f t="shared" si="3"/>
        <v/>
      </c>
      <c r="J36" s="660">
        <f t="shared" si="4"/>
        <v>8054.333333333333</v>
      </c>
      <c r="K36" s="661">
        <f t="shared" si="5"/>
        <v>5.7142857142857141E-2</v>
      </c>
    </row>
    <row r="37" spans="1:11" s="9" customFormat="1" ht="12.75" x14ac:dyDescent="0.2">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20">
        <f>IF(INDEX('CoC Ranking Data'!$A$1:$CB$106,ROW($E39),80)&lt;&gt;"",INDEX('CoC Ranking Data'!$A$1:$CB$106,ROW($E39),80),"")</f>
        <v>9</v>
      </c>
      <c r="E37" s="265">
        <f>IF(INDEX('CoC Ranking Data'!$A$1:$CB$106,ROW($E39),65)&lt;&gt;"",INDEX('CoC Ranking Data'!$A$1:$CB$106,ROW($E39),65),"")</f>
        <v>68185</v>
      </c>
      <c r="F37" s="213">
        <f t="shared" si="0"/>
        <v>7576.1111111111113</v>
      </c>
      <c r="G37" s="15">
        <f t="shared" si="1"/>
        <v>0</v>
      </c>
      <c r="H37" s="660" t="str">
        <f t="shared" si="2"/>
        <v/>
      </c>
      <c r="I37" s="661" t="str">
        <f t="shared" si="3"/>
        <v/>
      </c>
      <c r="J37" s="660">
        <f t="shared" si="4"/>
        <v>7576.1111111111113</v>
      </c>
      <c r="K37" s="661">
        <f t="shared" si="5"/>
        <v>8.5714285714285715E-2</v>
      </c>
    </row>
    <row r="38" spans="1:11" s="9" customFormat="1" ht="12.75" x14ac:dyDescent="0.2">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20">
        <f>IF(INDEX('CoC Ranking Data'!$A$1:$CB$106,ROW($E40),80)&lt;&gt;"",INDEX('CoC Ranking Data'!$A$1:$CB$106,ROW($E40),80),"")</f>
        <v>25</v>
      </c>
      <c r="E38" s="265">
        <f>IF(INDEX('CoC Ranking Data'!$A$1:$CB$106,ROW($E40),65)&lt;&gt;"",INDEX('CoC Ranking Data'!$A$1:$CB$106,ROW($E40),65),"")</f>
        <v>100813</v>
      </c>
      <c r="F38" s="213">
        <f t="shared" si="0"/>
        <v>4032.52</v>
      </c>
      <c r="G38" s="15">
        <f t="shared" si="1"/>
        <v>1</v>
      </c>
      <c r="H38" s="660" t="str">
        <f t="shared" si="2"/>
        <v/>
      </c>
      <c r="I38" s="661" t="str">
        <f t="shared" si="3"/>
        <v/>
      </c>
      <c r="J38" s="660">
        <f t="shared" si="4"/>
        <v>4032.52</v>
      </c>
      <c r="K38" s="661">
        <f t="shared" si="5"/>
        <v>0.25714285714285712</v>
      </c>
    </row>
    <row r="39" spans="1:11" s="9" customFormat="1" ht="12.75" x14ac:dyDescent="0.2">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20">
        <f>IF(INDEX('CoC Ranking Data'!$A$1:$CB$106,ROW($E41),80)&lt;&gt;"",INDEX('CoC Ranking Data'!$A$1:$CB$106,ROW($E41),80),"")</f>
        <v>8</v>
      </c>
      <c r="E39" s="265">
        <f>IF(INDEX('CoC Ranking Data'!$A$1:$CB$106,ROW($E41),65)&lt;&gt;"",INDEX('CoC Ranking Data'!$A$1:$CB$106,ROW($E41),65),"")</f>
        <v>36273</v>
      </c>
      <c r="F39" s="213">
        <f t="shared" si="0"/>
        <v>4534.125</v>
      </c>
      <c r="G39" s="15">
        <f t="shared" si="1"/>
        <v>0</v>
      </c>
      <c r="H39" s="660" t="str">
        <f t="shared" si="2"/>
        <v/>
      </c>
      <c r="I39" s="661" t="str">
        <f t="shared" si="3"/>
        <v/>
      </c>
      <c r="J39" s="660">
        <f t="shared" si="4"/>
        <v>4534.125</v>
      </c>
      <c r="K39" s="661">
        <f t="shared" si="5"/>
        <v>0.17142857142857143</v>
      </c>
    </row>
    <row r="40" spans="1:11" s="9" customFormat="1" ht="12.75" x14ac:dyDescent="0.2">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20">
        <f>IF(INDEX('CoC Ranking Data'!$A$1:$CB$106,ROW($E42),80)&lt;&gt;"",INDEX('CoC Ranking Data'!$A$1:$CB$106,ROW($E42),80),"")</f>
        <v>19</v>
      </c>
      <c r="E40" s="265">
        <f>IF(INDEX('CoC Ranking Data'!$A$1:$CB$106,ROW($E42),65)&lt;&gt;"",INDEX('CoC Ranking Data'!$A$1:$CB$106,ROW($E42),65),"")</f>
        <v>10592</v>
      </c>
      <c r="F40" s="213">
        <f t="shared" si="0"/>
        <v>557.47368421052636</v>
      </c>
      <c r="G40" s="15">
        <f t="shared" si="1"/>
        <v>3</v>
      </c>
      <c r="H40" s="660" t="str">
        <f t="shared" si="2"/>
        <v/>
      </c>
      <c r="I40" s="661" t="str">
        <f t="shared" si="3"/>
        <v/>
      </c>
      <c r="J40" s="660">
        <f t="shared" si="4"/>
        <v>557.47368421052636</v>
      </c>
      <c r="K40" s="661">
        <f t="shared" si="5"/>
        <v>0.88571428571428568</v>
      </c>
    </row>
    <row r="41" spans="1:11" s="9" customFormat="1" ht="12.75" x14ac:dyDescent="0.2">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20">
        <f>IF(INDEX('CoC Ranking Data'!$A$1:$CB$106,ROW($E43),80)&lt;&gt;"",INDEX('CoC Ranking Data'!$A$1:$CB$106,ROW($E43),80),"")</f>
        <v>18</v>
      </c>
      <c r="E41" s="265">
        <f>IF(INDEX('CoC Ranking Data'!$A$1:$CB$106,ROW($E43),65)&lt;&gt;"",INDEX('CoC Ranking Data'!$A$1:$CB$106,ROW($E43),65),"")</f>
        <v>60121</v>
      </c>
      <c r="F41" s="213">
        <f t="shared" si="0"/>
        <v>3340.0555555555557</v>
      </c>
      <c r="G41" s="15">
        <f t="shared" si="1"/>
        <v>2</v>
      </c>
      <c r="H41" s="660">
        <f t="shared" si="2"/>
        <v>3340.0555555555557</v>
      </c>
      <c r="I41" s="661">
        <f t="shared" si="3"/>
        <v>0.7</v>
      </c>
      <c r="J41" s="660" t="str">
        <f t="shared" si="4"/>
        <v/>
      </c>
      <c r="K41" s="661" t="str">
        <f t="shared" si="5"/>
        <v/>
      </c>
    </row>
    <row r="42" spans="1:11" s="9" customFormat="1" ht="12.75" x14ac:dyDescent="0.2">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20">
        <f>IF(INDEX('CoC Ranking Data'!$A$1:$CB$106,ROW($E44),80)&lt;&gt;"",INDEX('CoC Ranking Data'!$A$1:$CB$106,ROW($E44),80),"")</f>
        <v>38</v>
      </c>
      <c r="E42" s="265">
        <f>IF(INDEX('CoC Ranking Data'!$A$1:$CB$106,ROW($E44),65)&lt;&gt;"",INDEX('CoC Ranking Data'!$A$1:$CB$106,ROW($E44),65),"")</f>
        <v>84138</v>
      </c>
      <c r="F42" s="213">
        <f t="shared" si="0"/>
        <v>2214.1578947368421</v>
      </c>
      <c r="G42" s="15">
        <f t="shared" si="1"/>
        <v>1</v>
      </c>
      <c r="H42" s="660" t="str">
        <f t="shared" si="2"/>
        <v/>
      </c>
      <c r="I42" s="661" t="str">
        <f t="shared" si="3"/>
        <v/>
      </c>
      <c r="J42" s="660">
        <f t="shared" si="4"/>
        <v>2214.1578947368421</v>
      </c>
      <c r="K42" s="661">
        <f t="shared" si="5"/>
        <v>0.48571428571428571</v>
      </c>
    </row>
    <row r="43" spans="1:11" s="9" customFormat="1" ht="12.75" x14ac:dyDescent="0.2">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20">
        <f>IF(INDEX('CoC Ranking Data'!$A$1:$CB$106,ROW($E45),80)&lt;&gt;"",INDEX('CoC Ranking Data'!$A$1:$CB$106,ROW($E45),80),"")</f>
        <v>11</v>
      </c>
      <c r="E43" s="265">
        <f>IF(INDEX('CoC Ranking Data'!$A$1:$CB$106,ROW($E45),65)&lt;&gt;"",INDEX('CoC Ranking Data'!$A$1:$CB$106,ROW($E45),65),"")</f>
        <v>97559</v>
      </c>
      <c r="F43" s="213">
        <f t="shared" si="0"/>
        <v>8869</v>
      </c>
      <c r="G43" s="15">
        <f t="shared" si="1"/>
        <v>1</v>
      </c>
      <c r="H43" s="660">
        <f t="shared" si="2"/>
        <v>8869</v>
      </c>
      <c r="I43" s="661">
        <f t="shared" si="3"/>
        <v>0.3</v>
      </c>
      <c r="J43" s="660" t="str">
        <f t="shared" si="4"/>
        <v/>
      </c>
      <c r="K43" s="661" t="str">
        <f t="shared" si="5"/>
        <v/>
      </c>
    </row>
    <row r="44" spans="1:11" s="9" customFormat="1" ht="12.75" x14ac:dyDescent="0.2">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20">
        <f>IF(INDEX('CoC Ranking Data'!$A$1:$CB$106,ROW($E46),80)&lt;&gt;"",INDEX('CoC Ranking Data'!$A$1:$CB$106,ROW($E46),80),"")</f>
        <v>15</v>
      </c>
      <c r="E44" s="265">
        <f>IF(INDEX('CoC Ranking Data'!$A$1:$CB$106,ROW($E46),65)&lt;&gt;"",INDEX('CoC Ranking Data'!$A$1:$CB$106,ROW($E46),65),"")</f>
        <v>39142</v>
      </c>
      <c r="F44" s="213">
        <f t="shared" si="0"/>
        <v>2609.4666666666667</v>
      </c>
      <c r="G44" s="15">
        <f t="shared" si="1"/>
        <v>1</v>
      </c>
      <c r="H44" s="660" t="str">
        <f t="shared" si="2"/>
        <v/>
      </c>
      <c r="I44" s="661" t="str">
        <f t="shared" si="3"/>
        <v/>
      </c>
      <c r="J44" s="660">
        <f t="shared" si="4"/>
        <v>2609.4666666666667</v>
      </c>
      <c r="K44" s="661">
        <f t="shared" si="5"/>
        <v>0.42857142857142855</v>
      </c>
    </row>
    <row r="45" spans="1:11" s="9" customFormat="1" ht="12.75" x14ac:dyDescent="0.2">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20">
        <f>IF(INDEX('CoC Ranking Data'!$A$1:$CB$106,ROW($E47),80)&lt;&gt;"",INDEX('CoC Ranking Data'!$A$1:$CB$106,ROW($E47),80),"")</f>
        <v>15</v>
      </c>
      <c r="E45" s="265">
        <f>IF(INDEX('CoC Ranking Data'!$A$1:$CB$106,ROW($E47),65)&lt;&gt;"",INDEX('CoC Ranking Data'!$A$1:$CB$106,ROW($E47),65),"")</f>
        <v>34372</v>
      </c>
      <c r="F45" s="213">
        <f t="shared" si="0"/>
        <v>2291.4666666666667</v>
      </c>
      <c r="G45" s="15">
        <f t="shared" si="1"/>
        <v>1</v>
      </c>
      <c r="H45" s="660" t="str">
        <f t="shared" si="2"/>
        <v/>
      </c>
      <c r="I45" s="661" t="str">
        <f t="shared" si="3"/>
        <v/>
      </c>
      <c r="J45" s="660">
        <f t="shared" si="4"/>
        <v>2291.4666666666667</v>
      </c>
      <c r="K45" s="661">
        <f t="shared" si="5"/>
        <v>0.45714285714285713</v>
      </c>
    </row>
    <row r="46" spans="1:11" s="9" customFormat="1" ht="12.75" x14ac:dyDescent="0.2">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20">
        <f>IF(INDEX('CoC Ranking Data'!$A$1:$CB$106,ROW($E48),80)&lt;&gt;"",INDEX('CoC Ranking Data'!$A$1:$CB$106,ROW($E48),80),"")</f>
        <v>19</v>
      </c>
      <c r="E46" s="265">
        <f>IF(INDEX('CoC Ranking Data'!$A$1:$CB$106,ROW($E48),65)&lt;&gt;"",INDEX('CoC Ranking Data'!$A$1:$CB$106,ROW($E48),65),"")</f>
        <v>59124</v>
      </c>
      <c r="F46" s="213">
        <f t="shared" si="0"/>
        <v>3111.7894736842104</v>
      </c>
      <c r="G46" s="15">
        <f t="shared" si="1"/>
        <v>1</v>
      </c>
      <c r="H46" s="660" t="str">
        <f t="shared" si="2"/>
        <v/>
      </c>
      <c r="I46" s="661" t="str">
        <f t="shared" si="3"/>
        <v/>
      </c>
      <c r="J46" s="660">
        <f t="shared" si="4"/>
        <v>3111.7894736842104</v>
      </c>
      <c r="K46" s="661">
        <f t="shared" si="5"/>
        <v>0.34285714285714286</v>
      </c>
    </row>
    <row r="47" spans="1:11" s="9" customFormat="1" ht="12.75" x14ac:dyDescent="0.2">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20">
        <f>IF(INDEX('CoC Ranking Data'!$A$1:$CB$106,ROW($E49),80)&lt;&gt;"",INDEX('CoC Ranking Data'!$A$1:$CB$106,ROW($E49),80),"")</f>
        <v>24</v>
      </c>
      <c r="E47" s="265">
        <f>IF(INDEX('CoC Ranking Data'!$A$1:$CB$106,ROW($E49),65)&lt;&gt;"",INDEX('CoC Ranking Data'!$A$1:$CB$106,ROW($E49),65),"")</f>
        <v>32706</v>
      </c>
      <c r="F47" s="213">
        <f t="shared" si="0"/>
        <v>1362.75</v>
      </c>
      <c r="G47" s="15">
        <f t="shared" si="1"/>
        <v>2</v>
      </c>
      <c r="H47" s="660" t="str">
        <f t="shared" si="2"/>
        <v/>
      </c>
      <c r="I47" s="661" t="str">
        <f t="shared" si="3"/>
        <v/>
      </c>
      <c r="J47" s="660">
        <f t="shared" si="4"/>
        <v>1362.75</v>
      </c>
      <c r="K47" s="661">
        <f t="shared" si="5"/>
        <v>0.62857142857142856</v>
      </c>
    </row>
    <row r="48" spans="1:11" s="9" customFormat="1" ht="12.75" x14ac:dyDescent="0.2">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20">
        <f>IF(INDEX('CoC Ranking Data'!$A$1:$CB$106,ROW($E50),80)&lt;&gt;"",INDEX('CoC Ranking Data'!$A$1:$CB$106,ROW($E50),80),"")</f>
        <v>8</v>
      </c>
      <c r="E48" s="265">
        <f>IF(INDEX('CoC Ranking Data'!$A$1:$CB$106,ROW($E50),65)&lt;&gt;"",INDEX('CoC Ranking Data'!$A$1:$CB$106,ROW($E50),65),"")</f>
        <v>50674</v>
      </c>
      <c r="F48" s="213">
        <f t="shared" si="0"/>
        <v>6334.25</v>
      </c>
      <c r="G48" s="15">
        <f t="shared" si="1"/>
        <v>0</v>
      </c>
      <c r="H48" s="660" t="str">
        <f t="shared" si="2"/>
        <v/>
      </c>
      <c r="I48" s="661" t="str">
        <f t="shared" si="3"/>
        <v/>
      </c>
      <c r="J48" s="660">
        <f t="shared" si="4"/>
        <v>6334.25</v>
      </c>
      <c r="K48" s="661">
        <f t="shared" si="5"/>
        <v>0.11428571428571428</v>
      </c>
    </row>
    <row r="49" spans="1:11" s="9" customFormat="1" ht="12.75" x14ac:dyDescent="0.2">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20">
        <f>IF(INDEX('CoC Ranking Data'!$A$1:$CB$106,ROW($E51),80)&lt;&gt;"",INDEX('CoC Ranking Data'!$A$1:$CB$106,ROW($E51),80),"")</f>
        <v>5</v>
      </c>
      <c r="E49" s="265">
        <f>IF(INDEX('CoC Ranking Data'!$A$1:$CB$106,ROW($E51),65)&lt;&gt;"",INDEX('CoC Ranking Data'!$A$1:$CB$106,ROW($E51),65),"")</f>
        <v>19000</v>
      </c>
      <c r="F49" s="213">
        <f t="shared" si="0"/>
        <v>3800</v>
      </c>
      <c r="G49" s="15">
        <f t="shared" si="1"/>
        <v>1</v>
      </c>
      <c r="H49" s="660" t="str">
        <f t="shared" si="2"/>
        <v/>
      </c>
      <c r="I49" s="661" t="str">
        <f t="shared" si="3"/>
        <v/>
      </c>
      <c r="J49" s="660">
        <f t="shared" si="4"/>
        <v>3800</v>
      </c>
      <c r="K49" s="661">
        <f t="shared" si="5"/>
        <v>0.2857142857142857</v>
      </c>
    </row>
    <row r="50" spans="1:11" s="9" customFormat="1" ht="12.75" x14ac:dyDescent="0.2">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20">
        <f>IF(INDEX('CoC Ranking Data'!$A$1:$CB$106,ROW($E52),80)&lt;&gt;"",INDEX('CoC Ranking Data'!$A$1:$CB$106,ROW($E52),80),"")</f>
        <v>40</v>
      </c>
      <c r="E50" s="265">
        <f>IF(INDEX('CoC Ranking Data'!$A$1:$CB$106,ROW($E52),65)&lt;&gt;"",INDEX('CoC Ranking Data'!$A$1:$CB$106,ROW($E52),65),"")</f>
        <v>19865</v>
      </c>
      <c r="F50" s="213">
        <f t="shared" si="0"/>
        <v>496.625</v>
      </c>
      <c r="G50" s="15">
        <f t="shared" si="1"/>
        <v>3</v>
      </c>
      <c r="H50" s="660" t="str">
        <f t="shared" si="2"/>
        <v/>
      </c>
      <c r="I50" s="661" t="str">
        <f t="shared" si="3"/>
        <v/>
      </c>
      <c r="J50" s="660">
        <f t="shared" si="4"/>
        <v>496.625</v>
      </c>
      <c r="K50" s="661">
        <f t="shared" si="5"/>
        <v>0.94285714285714284</v>
      </c>
    </row>
    <row r="51" spans="1:11" s="9" customFormat="1" ht="12.75" x14ac:dyDescent="0.2">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20">
        <f>IF(INDEX('CoC Ranking Data'!$A$1:$CB$106,ROW($E53),80)&lt;&gt;"",INDEX('CoC Ranking Data'!$A$1:$CB$106,ROW($E53),80),"")</f>
        <v>5</v>
      </c>
      <c r="E51" s="265">
        <f>IF(INDEX('CoC Ranking Data'!$A$1:$CB$106,ROW($E53),65)&lt;&gt;"",INDEX('CoC Ranking Data'!$A$1:$CB$106,ROW($E53),65),"")</f>
        <v>97448</v>
      </c>
      <c r="F51" s="213">
        <f t="shared" ref="F51:F71" si="6">IF(AND(D51&lt;&gt;"",E51&lt;&gt;""), IF(D51&lt;&gt;0, E51/D51,0), "")</f>
        <v>19489.599999999999</v>
      </c>
      <c r="G51" s="15">
        <f t="shared" ref="G51:G71" si="7">IF(AND($A51&lt;&gt;"",$F51&gt;0), IF($C51 = "PH", IF($K51 &gt;= 0.75, 3, IF(AND($K51 &lt; 0.75, $K51 &gt;= 0.5), 2, IF(AND($K51 &lt; 0.5, $K51 &gt;= 0.25), 1, 0))), IF($I51 &gt;= 0.75, 3, IF(AND($I51 &lt; 0.75, $I51 &gt;= 0.5), 2, IF(AND($I51 &lt; 0.5, $I51 &gt;= 0.25), 1, 0)))), "")</f>
        <v>0</v>
      </c>
      <c r="H51" s="660">
        <f t="shared" ref="H51:H71" si="8">IF($C51&lt;&gt;"PH",$F51,"")</f>
        <v>19489.599999999999</v>
      </c>
      <c r="I51" s="661">
        <f t="shared" ref="I51:I71" si="9">IFERROR(_xlfn.RANK.EQ($H51,$H$7:$H$102,0)/COUNT($H$7:$H$102),"")</f>
        <v>0.1</v>
      </c>
      <c r="J51" s="660" t="str">
        <f t="shared" ref="J51:J71" si="10">IF($C51="PH",$F51,"")</f>
        <v/>
      </c>
      <c r="K51" s="661" t="str">
        <f t="shared" ref="K51:K71" si="11">IFERROR(_xlfn.RANK.EQ($J51,$J$7:$J$102,0)/COUNT($J$7:$J$102),"")</f>
        <v/>
      </c>
    </row>
    <row r="52" spans="1:11" s="9" customFormat="1" ht="12.75" x14ac:dyDescent="0.2">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20" t="str">
        <f>IF(INDEX('CoC Ranking Data'!$A$1:$CB$106,ROW($E54),80)&lt;&gt;"",INDEX('CoC Ranking Data'!$A$1:$CB$106,ROW($E54),80),"")</f>
        <v/>
      </c>
      <c r="E52" s="265" t="str">
        <f>IF(INDEX('CoC Ranking Data'!$A$1:$CB$106,ROW($E54),65)&lt;&gt;"",INDEX('CoC Ranking Data'!$A$1:$CB$106,ROW($E54),65),"")</f>
        <v/>
      </c>
      <c r="F52" s="213" t="str">
        <f t="shared" si="6"/>
        <v/>
      </c>
      <c r="G52" s="15" t="str">
        <f t="shared" si="7"/>
        <v/>
      </c>
      <c r="H52" s="660" t="str">
        <f t="shared" si="8"/>
        <v/>
      </c>
      <c r="I52" s="661" t="str">
        <f t="shared" si="9"/>
        <v/>
      </c>
      <c r="J52" s="660" t="str">
        <f t="shared" si="10"/>
        <v/>
      </c>
      <c r="K52" s="661" t="str">
        <f t="shared" si="11"/>
        <v/>
      </c>
    </row>
    <row r="53" spans="1:11" s="9" customFormat="1" ht="12.75" x14ac:dyDescent="0.2">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20" t="str">
        <f>IF(INDEX('CoC Ranking Data'!$A$1:$CB$106,ROW($E55),80)&lt;&gt;"",INDEX('CoC Ranking Data'!$A$1:$CB$106,ROW($E55),80),"")</f>
        <v/>
      </c>
      <c r="E53" s="265" t="str">
        <f>IF(INDEX('CoC Ranking Data'!$A$1:$CB$106,ROW($E55),65)&lt;&gt;"",INDEX('CoC Ranking Data'!$A$1:$CB$106,ROW($E55),65),"")</f>
        <v/>
      </c>
      <c r="F53" s="213" t="str">
        <f t="shared" si="6"/>
        <v/>
      </c>
      <c r="G53" s="15" t="str">
        <f t="shared" si="7"/>
        <v/>
      </c>
      <c r="H53" s="660" t="str">
        <f t="shared" si="8"/>
        <v/>
      </c>
      <c r="I53" s="661" t="str">
        <f t="shared" si="9"/>
        <v/>
      </c>
      <c r="J53" s="660" t="str">
        <f t="shared" si="10"/>
        <v/>
      </c>
      <c r="K53" s="661" t="str">
        <f t="shared" si="11"/>
        <v/>
      </c>
    </row>
    <row r="54" spans="1:11"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20" t="str">
        <f>IF(INDEX('CoC Ranking Data'!$A$1:$CB$106,ROW($E56),80)&lt;&gt;"",INDEX('CoC Ranking Data'!$A$1:$CB$106,ROW($E56),80),"")</f>
        <v/>
      </c>
      <c r="E54" s="265" t="str">
        <f>IF(INDEX('CoC Ranking Data'!$A$1:$CB$106,ROW($E56),65)&lt;&gt;"",INDEX('CoC Ranking Data'!$A$1:$CB$106,ROW($E56),65),"")</f>
        <v/>
      </c>
      <c r="F54" s="213" t="str">
        <f t="shared" si="6"/>
        <v/>
      </c>
      <c r="G54" s="15" t="str">
        <f t="shared" si="7"/>
        <v/>
      </c>
      <c r="H54" s="660" t="str">
        <f t="shared" si="8"/>
        <v/>
      </c>
      <c r="I54" s="661" t="str">
        <f t="shared" si="9"/>
        <v/>
      </c>
      <c r="J54" s="660" t="str">
        <f t="shared" si="10"/>
        <v/>
      </c>
      <c r="K54" s="661" t="str">
        <f t="shared" si="11"/>
        <v/>
      </c>
    </row>
    <row r="55" spans="1:11" ht="15" customHeight="1"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20" t="str">
        <f>IF(INDEX('CoC Ranking Data'!$A$1:$CB$106,ROW($E57),80)&lt;&gt;"",INDEX('CoC Ranking Data'!$A$1:$CB$106,ROW($E57),80),"")</f>
        <v/>
      </c>
      <c r="E55" s="265" t="str">
        <f>IF(INDEX('CoC Ranking Data'!$A$1:$CB$106,ROW($E57),65)&lt;&gt;"",INDEX('CoC Ranking Data'!$A$1:$CB$106,ROW($E57),65),"")</f>
        <v/>
      </c>
      <c r="F55" s="213" t="str">
        <f t="shared" si="6"/>
        <v/>
      </c>
      <c r="G55" s="15" t="str">
        <f t="shared" si="7"/>
        <v/>
      </c>
      <c r="H55" s="660" t="str">
        <f t="shared" si="8"/>
        <v/>
      </c>
      <c r="I55" s="661" t="str">
        <f t="shared" si="9"/>
        <v/>
      </c>
      <c r="J55" s="660" t="str">
        <f t="shared" si="10"/>
        <v/>
      </c>
      <c r="K55" s="661" t="str">
        <f t="shared" si="11"/>
        <v/>
      </c>
    </row>
    <row r="56" spans="1:11"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20" t="str">
        <f>IF(INDEX('CoC Ranking Data'!$A$1:$CB$106,ROW($E58),80)&lt;&gt;"",INDEX('CoC Ranking Data'!$A$1:$CB$106,ROW($E58),80),"")</f>
        <v/>
      </c>
      <c r="E56" s="265" t="str">
        <f>IF(INDEX('CoC Ranking Data'!$A$1:$CB$106,ROW($E58),65)&lt;&gt;"",INDEX('CoC Ranking Data'!$A$1:$CB$106,ROW($E58),65),"")</f>
        <v/>
      </c>
      <c r="F56" s="213" t="str">
        <f t="shared" si="6"/>
        <v/>
      </c>
      <c r="G56" s="15" t="str">
        <f t="shared" si="7"/>
        <v/>
      </c>
      <c r="H56" s="660" t="str">
        <f t="shared" si="8"/>
        <v/>
      </c>
      <c r="I56" s="661" t="str">
        <f t="shared" si="9"/>
        <v/>
      </c>
      <c r="J56" s="660" t="str">
        <f t="shared" si="10"/>
        <v/>
      </c>
      <c r="K56" s="661" t="str">
        <f t="shared" si="11"/>
        <v/>
      </c>
    </row>
    <row r="57" spans="1:11"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20" t="str">
        <f>IF(INDEX('CoC Ranking Data'!$A$1:$CB$106,ROW($E59),80)&lt;&gt;"",INDEX('CoC Ranking Data'!$A$1:$CB$106,ROW($E59),80),"")</f>
        <v/>
      </c>
      <c r="E57" s="265" t="str">
        <f>IF(INDEX('CoC Ranking Data'!$A$1:$CB$106,ROW($E59),65)&lt;&gt;"",INDEX('CoC Ranking Data'!$A$1:$CB$106,ROW($E59),65),"")</f>
        <v/>
      </c>
      <c r="F57" s="213" t="str">
        <f t="shared" si="6"/>
        <v/>
      </c>
      <c r="G57" s="15" t="str">
        <f t="shared" si="7"/>
        <v/>
      </c>
      <c r="H57" s="660" t="str">
        <f t="shared" si="8"/>
        <v/>
      </c>
      <c r="I57" s="661" t="str">
        <f t="shared" si="9"/>
        <v/>
      </c>
      <c r="J57" s="660" t="str">
        <f t="shared" si="10"/>
        <v/>
      </c>
      <c r="K57" s="661" t="str">
        <f t="shared" si="11"/>
        <v/>
      </c>
    </row>
    <row r="58" spans="1:11"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20" t="str">
        <f>IF(INDEX('CoC Ranking Data'!$A$1:$CB$106,ROW($E60),80)&lt;&gt;"",INDEX('CoC Ranking Data'!$A$1:$CB$106,ROW($E60),80),"")</f>
        <v/>
      </c>
      <c r="E58" s="265" t="str">
        <f>IF(INDEX('CoC Ranking Data'!$A$1:$CB$106,ROW($E60),65)&lt;&gt;"",INDEX('CoC Ranking Data'!$A$1:$CB$106,ROW($E60),65),"")</f>
        <v/>
      </c>
      <c r="F58" s="213" t="str">
        <f t="shared" si="6"/>
        <v/>
      </c>
      <c r="G58" s="15" t="str">
        <f t="shared" si="7"/>
        <v/>
      </c>
      <c r="H58" s="660" t="str">
        <f t="shared" si="8"/>
        <v/>
      </c>
      <c r="I58" s="661" t="str">
        <f t="shared" si="9"/>
        <v/>
      </c>
      <c r="J58" s="660" t="str">
        <f t="shared" si="10"/>
        <v/>
      </c>
      <c r="K58" s="661" t="str">
        <f t="shared" si="11"/>
        <v/>
      </c>
    </row>
    <row r="59" spans="1:11"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20" t="str">
        <f>IF(INDEX('CoC Ranking Data'!$A$1:$CB$106,ROW($E61),80)&lt;&gt;"",INDEX('CoC Ranking Data'!$A$1:$CB$106,ROW($E61),80),"")</f>
        <v/>
      </c>
      <c r="E59" s="265" t="str">
        <f>IF(INDEX('CoC Ranking Data'!$A$1:$CB$106,ROW($E61),65)&lt;&gt;"",INDEX('CoC Ranking Data'!$A$1:$CB$106,ROW($E61),65),"")</f>
        <v/>
      </c>
      <c r="F59" s="213" t="str">
        <f t="shared" si="6"/>
        <v/>
      </c>
      <c r="G59" s="15" t="str">
        <f t="shared" si="7"/>
        <v/>
      </c>
      <c r="H59" s="660" t="str">
        <f t="shared" si="8"/>
        <v/>
      </c>
      <c r="I59" s="661" t="str">
        <f t="shared" si="9"/>
        <v/>
      </c>
      <c r="J59" s="660" t="str">
        <f t="shared" si="10"/>
        <v/>
      </c>
      <c r="K59" s="661" t="str">
        <f t="shared" si="11"/>
        <v/>
      </c>
    </row>
    <row r="60" spans="1:11"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20" t="str">
        <f>IF(INDEX('CoC Ranking Data'!$A$1:$CB$106,ROW($E62),80)&lt;&gt;"",INDEX('CoC Ranking Data'!$A$1:$CB$106,ROW($E62),80),"")</f>
        <v/>
      </c>
      <c r="E60" s="265" t="str">
        <f>IF(INDEX('CoC Ranking Data'!$A$1:$CB$106,ROW($E62),65)&lt;&gt;"",INDEX('CoC Ranking Data'!$A$1:$CB$106,ROW($E62),65),"")</f>
        <v/>
      </c>
      <c r="F60" s="213" t="str">
        <f t="shared" si="6"/>
        <v/>
      </c>
      <c r="G60" s="15" t="str">
        <f t="shared" si="7"/>
        <v/>
      </c>
      <c r="H60" s="660" t="str">
        <f t="shared" si="8"/>
        <v/>
      </c>
      <c r="I60" s="661" t="str">
        <f t="shared" si="9"/>
        <v/>
      </c>
      <c r="J60" s="660" t="str">
        <f t="shared" si="10"/>
        <v/>
      </c>
      <c r="K60" s="661" t="str">
        <f t="shared" si="11"/>
        <v/>
      </c>
    </row>
    <row r="61" spans="1:11"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20" t="str">
        <f>IF(INDEX('CoC Ranking Data'!$A$1:$CB$106,ROW($E63),80)&lt;&gt;"",INDEX('CoC Ranking Data'!$A$1:$CB$106,ROW($E63),80),"")</f>
        <v/>
      </c>
      <c r="E61" s="265" t="str">
        <f>IF(INDEX('CoC Ranking Data'!$A$1:$CB$106,ROW($E63),65)&lt;&gt;"",INDEX('CoC Ranking Data'!$A$1:$CB$106,ROW($E63),65),"")</f>
        <v/>
      </c>
      <c r="F61" s="213" t="str">
        <f t="shared" si="6"/>
        <v/>
      </c>
      <c r="G61" s="15" t="str">
        <f t="shared" si="7"/>
        <v/>
      </c>
      <c r="H61" s="660" t="str">
        <f t="shared" si="8"/>
        <v/>
      </c>
      <c r="I61" s="661" t="str">
        <f t="shared" si="9"/>
        <v/>
      </c>
      <c r="J61" s="660" t="str">
        <f t="shared" si="10"/>
        <v/>
      </c>
      <c r="K61" s="661" t="str">
        <f t="shared" si="11"/>
        <v/>
      </c>
    </row>
    <row r="62" spans="1:11"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20" t="str">
        <f>IF(INDEX('CoC Ranking Data'!$A$1:$CB$106,ROW($E64),80)&lt;&gt;"",INDEX('CoC Ranking Data'!$A$1:$CB$106,ROW($E64),80),"")</f>
        <v/>
      </c>
      <c r="E62" s="265" t="str">
        <f>IF(INDEX('CoC Ranking Data'!$A$1:$CB$106,ROW($E64),65)&lt;&gt;"",INDEX('CoC Ranking Data'!$A$1:$CB$106,ROW($E64),65),"")</f>
        <v/>
      </c>
      <c r="F62" s="213" t="str">
        <f t="shared" si="6"/>
        <v/>
      </c>
      <c r="G62" s="15" t="str">
        <f t="shared" si="7"/>
        <v/>
      </c>
      <c r="H62" s="660" t="str">
        <f t="shared" si="8"/>
        <v/>
      </c>
      <c r="I62" s="661" t="str">
        <f t="shared" si="9"/>
        <v/>
      </c>
      <c r="J62" s="660" t="str">
        <f t="shared" si="10"/>
        <v/>
      </c>
      <c r="K62" s="661" t="str">
        <f t="shared" si="11"/>
        <v/>
      </c>
    </row>
    <row r="63" spans="1:11"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20" t="str">
        <f>IF(INDEX('CoC Ranking Data'!$A$1:$CB$106,ROW($E65),80)&lt;&gt;"",INDEX('CoC Ranking Data'!$A$1:$CB$106,ROW($E65),80),"")</f>
        <v/>
      </c>
      <c r="E63" s="265" t="str">
        <f>IF(INDEX('CoC Ranking Data'!$A$1:$CB$106,ROW($E65),65)&lt;&gt;"",INDEX('CoC Ranking Data'!$A$1:$CB$106,ROW($E65),65),"")</f>
        <v/>
      </c>
      <c r="F63" s="213" t="str">
        <f t="shared" si="6"/>
        <v/>
      </c>
      <c r="G63" s="15" t="str">
        <f t="shared" si="7"/>
        <v/>
      </c>
      <c r="H63" s="660" t="str">
        <f t="shared" si="8"/>
        <v/>
      </c>
      <c r="I63" s="661" t="str">
        <f t="shared" si="9"/>
        <v/>
      </c>
      <c r="J63" s="660" t="str">
        <f t="shared" si="10"/>
        <v/>
      </c>
      <c r="K63" s="661" t="str">
        <f t="shared" si="11"/>
        <v/>
      </c>
    </row>
    <row r="64" spans="1:11"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20" t="str">
        <f>IF(INDEX('CoC Ranking Data'!$A$1:$CB$106,ROW($E66),80)&lt;&gt;"",INDEX('CoC Ranking Data'!$A$1:$CB$106,ROW($E66),80),"")</f>
        <v/>
      </c>
      <c r="E64" s="265" t="str">
        <f>IF(INDEX('CoC Ranking Data'!$A$1:$CB$106,ROW($E66),65)&lt;&gt;"",INDEX('CoC Ranking Data'!$A$1:$CB$106,ROW($E66),65),"")</f>
        <v/>
      </c>
      <c r="F64" s="213" t="str">
        <f t="shared" si="6"/>
        <v/>
      </c>
      <c r="G64" s="15" t="str">
        <f t="shared" si="7"/>
        <v/>
      </c>
      <c r="H64" s="660" t="str">
        <f t="shared" si="8"/>
        <v/>
      </c>
      <c r="I64" s="661" t="str">
        <f t="shared" si="9"/>
        <v/>
      </c>
      <c r="J64" s="660" t="str">
        <f t="shared" si="10"/>
        <v/>
      </c>
      <c r="K64" s="661" t="str">
        <f t="shared" si="11"/>
        <v/>
      </c>
    </row>
    <row r="65" spans="1:11"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20" t="str">
        <f>IF(INDEX('CoC Ranking Data'!$A$1:$CB$106,ROW($E67),80)&lt;&gt;"",INDEX('CoC Ranking Data'!$A$1:$CB$106,ROW($E67),80),"")</f>
        <v/>
      </c>
      <c r="E65" s="265" t="str">
        <f>IF(INDEX('CoC Ranking Data'!$A$1:$CB$106,ROW($E67),65)&lt;&gt;"",INDEX('CoC Ranking Data'!$A$1:$CB$106,ROW($E67),65),"")</f>
        <v/>
      </c>
      <c r="F65" s="213" t="str">
        <f t="shared" si="6"/>
        <v/>
      </c>
      <c r="G65" s="15" t="str">
        <f t="shared" si="7"/>
        <v/>
      </c>
      <c r="H65" s="660" t="str">
        <f t="shared" si="8"/>
        <v/>
      </c>
      <c r="I65" s="661" t="str">
        <f t="shared" si="9"/>
        <v/>
      </c>
      <c r="J65" s="660" t="str">
        <f t="shared" si="10"/>
        <v/>
      </c>
      <c r="K65" s="661" t="str">
        <f t="shared" si="11"/>
        <v/>
      </c>
    </row>
    <row r="66" spans="1:11"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20" t="str">
        <f>IF(INDEX('CoC Ranking Data'!$A$1:$CB$106,ROW($E68),80)&lt;&gt;"",INDEX('CoC Ranking Data'!$A$1:$CB$106,ROW($E68),80),"")</f>
        <v/>
      </c>
      <c r="E66" s="265" t="str">
        <f>IF(INDEX('CoC Ranking Data'!$A$1:$CB$106,ROW($E68),65)&lt;&gt;"",INDEX('CoC Ranking Data'!$A$1:$CB$106,ROW($E68),65),"")</f>
        <v/>
      </c>
      <c r="F66" s="213" t="str">
        <f t="shared" si="6"/>
        <v/>
      </c>
      <c r="G66" s="15" t="str">
        <f t="shared" si="7"/>
        <v/>
      </c>
      <c r="H66" s="660" t="str">
        <f t="shared" si="8"/>
        <v/>
      </c>
      <c r="I66" s="661" t="str">
        <f t="shared" si="9"/>
        <v/>
      </c>
      <c r="J66" s="660" t="str">
        <f t="shared" si="10"/>
        <v/>
      </c>
      <c r="K66" s="661" t="str">
        <f t="shared" si="11"/>
        <v/>
      </c>
    </row>
    <row r="67" spans="1:11"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20" t="str">
        <f>IF(INDEX('CoC Ranking Data'!$A$1:$CB$106,ROW($E69),80)&lt;&gt;"",INDEX('CoC Ranking Data'!$A$1:$CB$106,ROW($E69),80),"")</f>
        <v/>
      </c>
      <c r="E67" s="265" t="str">
        <f>IF(INDEX('CoC Ranking Data'!$A$1:$CB$106,ROW($E69),65)&lt;&gt;"",INDEX('CoC Ranking Data'!$A$1:$CB$106,ROW($E69),65),"")</f>
        <v/>
      </c>
      <c r="F67" s="213" t="str">
        <f t="shared" si="6"/>
        <v/>
      </c>
      <c r="G67" s="15" t="str">
        <f t="shared" si="7"/>
        <v/>
      </c>
      <c r="H67" s="660" t="str">
        <f t="shared" si="8"/>
        <v/>
      </c>
      <c r="I67" s="661" t="str">
        <f t="shared" si="9"/>
        <v/>
      </c>
      <c r="J67" s="660" t="str">
        <f t="shared" si="10"/>
        <v/>
      </c>
      <c r="K67" s="661" t="str">
        <f t="shared" si="11"/>
        <v/>
      </c>
    </row>
    <row r="68" spans="1:11"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20" t="str">
        <f>IF(INDEX('CoC Ranking Data'!$A$1:$CB$106,ROW($E70),80)&lt;&gt;"",INDEX('CoC Ranking Data'!$A$1:$CB$106,ROW($E70),80),"")</f>
        <v/>
      </c>
      <c r="E68" s="265" t="str">
        <f>IF(INDEX('CoC Ranking Data'!$A$1:$CB$106,ROW($E70),65)&lt;&gt;"",INDEX('CoC Ranking Data'!$A$1:$CB$106,ROW($E70),65),"")</f>
        <v/>
      </c>
      <c r="F68" s="213" t="str">
        <f t="shared" si="6"/>
        <v/>
      </c>
      <c r="G68" s="15" t="str">
        <f t="shared" si="7"/>
        <v/>
      </c>
      <c r="H68" s="660" t="str">
        <f t="shared" si="8"/>
        <v/>
      </c>
      <c r="I68" s="661" t="str">
        <f t="shared" si="9"/>
        <v/>
      </c>
      <c r="J68" s="660" t="str">
        <f t="shared" si="10"/>
        <v/>
      </c>
      <c r="K68" s="661" t="str">
        <f t="shared" si="11"/>
        <v/>
      </c>
    </row>
    <row r="69" spans="1:11"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20" t="str">
        <f>IF(INDEX('CoC Ranking Data'!$A$1:$CB$106,ROW($E71),80)&lt;&gt;"",INDEX('CoC Ranking Data'!$A$1:$CB$106,ROW($E71),80),"")</f>
        <v/>
      </c>
      <c r="E69" s="265" t="str">
        <f>IF(INDEX('CoC Ranking Data'!$A$1:$CB$106,ROW($E71),65)&lt;&gt;"",INDEX('CoC Ranking Data'!$A$1:$CB$106,ROW($E71),65),"")</f>
        <v/>
      </c>
      <c r="F69" s="213" t="str">
        <f t="shared" si="6"/>
        <v/>
      </c>
      <c r="G69" s="15" t="str">
        <f t="shared" si="7"/>
        <v/>
      </c>
      <c r="H69" s="660" t="str">
        <f t="shared" si="8"/>
        <v/>
      </c>
      <c r="I69" s="661" t="str">
        <f t="shared" si="9"/>
        <v/>
      </c>
      <c r="J69" s="660" t="str">
        <f t="shared" si="10"/>
        <v/>
      </c>
      <c r="K69" s="661" t="str">
        <f t="shared" si="11"/>
        <v/>
      </c>
    </row>
    <row r="70" spans="1:11"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20" t="str">
        <f>IF(INDEX('CoC Ranking Data'!$A$1:$CB$106,ROW($E72),80)&lt;&gt;"",INDEX('CoC Ranking Data'!$A$1:$CB$106,ROW($E72),80),"")</f>
        <v/>
      </c>
      <c r="E70" s="265" t="str">
        <f>IF(INDEX('CoC Ranking Data'!$A$1:$CB$106,ROW($E72),65)&lt;&gt;"",INDEX('CoC Ranking Data'!$A$1:$CB$106,ROW($E72),65),"")</f>
        <v/>
      </c>
      <c r="F70" s="213" t="str">
        <f t="shared" si="6"/>
        <v/>
      </c>
      <c r="G70" s="15" t="str">
        <f t="shared" si="7"/>
        <v/>
      </c>
      <c r="H70" s="660" t="str">
        <f t="shared" si="8"/>
        <v/>
      </c>
      <c r="I70" s="661" t="str">
        <f t="shared" si="9"/>
        <v/>
      </c>
      <c r="J70" s="660" t="str">
        <f t="shared" si="10"/>
        <v/>
      </c>
      <c r="K70" s="661" t="str">
        <f t="shared" si="11"/>
        <v/>
      </c>
    </row>
    <row r="71" spans="1:11"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20" t="str">
        <f>IF(INDEX('CoC Ranking Data'!$A$1:$CB$106,ROW($E73),80)&lt;&gt;"",INDEX('CoC Ranking Data'!$A$1:$CB$106,ROW($E73),80),"")</f>
        <v/>
      </c>
      <c r="E71" s="265" t="str">
        <f>IF(INDEX('CoC Ranking Data'!$A$1:$CB$106,ROW($E73),65)&lt;&gt;"",INDEX('CoC Ranking Data'!$A$1:$CB$106,ROW($E73),65),"")</f>
        <v/>
      </c>
      <c r="F71" s="213" t="str">
        <f t="shared" si="6"/>
        <v/>
      </c>
      <c r="G71" s="15" t="str">
        <f t="shared" si="7"/>
        <v/>
      </c>
      <c r="H71" s="660" t="str">
        <f t="shared" si="8"/>
        <v/>
      </c>
      <c r="I71" s="661" t="str">
        <f t="shared" si="9"/>
        <v/>
      </c>
      <c r="J71" s="660" t="str">
        <f t="shared" si="10"/>
        <v/>
      </c>
      <c r="K71" s="661" t="str">
        <f t="shared" si="11"/>
        <v/>
      </c>
    </row>
    <row r="72" spans="1:11"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20" t="str">
        <f>IF(INDEX('CoC Ranking Data'!$A$1:$CB$106,ROW($E74),80)&lt;&gt;"",INDEX('CoC Ranking Data'!$A$1:$CB$106,ROW($E74),80),"")</f>
        <v/>
      </c>
      <c r="E72" s="265" t="str">
        <f>IF(INDEX('CoC Ranking Data'!$A$1:$CB$106,ROW($E74),65)&lt;&gt;"",INDEX('CoC Ranking Data'!$A$1:$CB$106,ROW($E74),65),"")</f>
        <v/>
      </c>
      <c r="F72" s="213" t="str">
        <f t="shared" ref="F72:F102" si="12">IF(AND(D72&lt;&gt;"",E72&lt;&gt;""), IF(D72&lt;&gt;0, E72/D72,0), "")</f>
        <v/>
      </c>
      <c r="G72" s="15" t="str">
        <f t="shared" ref="G72:G102" si="13">IF(AND($A72&lt;&gt;"",$F72&gt;0), IF($C72 = "PH", IF($K72 &gt;= 0.75, 3, IF(AND($K72 &lt; 0.75, $K72 &gt;= 0.5), 2, IF(AND($K72 &lt; 0.5, $K72 &gt;= 0.25), 1, 0))), IF($I72 &gt;= 0.75, 3, IF(AND($I72 &lt; 0.75, $I72 &gt;= 0.5), 2, IF(AND($I72 &lt; 0.5, $I72 &gt;= 0.25), 1, 0)))), "")</f>
        <v/>
      </c>
      <c r="H72" s="660" t="str">
        <f t="shared" ref="H72:H102" si="14">IF($C72&lt;&gt;"PH",$F72,"")</f>
        <v/>
      </c>
      <c r="I72" s="661" t="str">
        <f t="shared" ref="I72:I102" si="15">IFERROR(_xlfn.RANK.EQ($H72,$H$7:$H$102,0)/COUNT($H$7:$H$102),"")</f>
        <v/>
      </c>
      <c r="J72" s="660" t="str">
        <f t="shared" ref="J72:J102" si="16">IF($C72="PH",$F72,"")</f>
        <v/>
      </c>
      <c r="K72" s="661" t="str">
        <f t="shared" ref="K72:K102" si="17">IFERROR(_xlfn.RANK.EQ($J72,$J$7:$J$102,0)/COUNT($J$7:$J$102),"")</f>
        <v/>
      </c>
    </row>
    <row r="73" spans="1:11"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20" t="str">
        <f>IF(INDEX('CoC Ranking Data'!$A$1:$CB$106,ROW($E75),80)&lt;&gt;"",INDEX('CoC Ranking Data'!$A$1:$CB$106,ROW($E75),80),"")</f>
        <v/>
      </c>
      <c r="E73" s="265" t="str">
        <f>IF(INDEX('CoC Ranking Data'!$A$1:$CB$106,ROW($E75),65)&lt;&gt;"",INDEX('CoC Ranking Data'!$A$1:$CB$106,ROW($E75),65),"")</f>
        <v/>
      </c>
      <c r="F73" s="213" t="str">
        <f t="shared" si="12"/>
        <v/>
      </c>
      <c r="G73" s="15" t="str">
        <f t="shared" si="13"/>
        <v/>
      </c>
      <c r="H73" s="660" t="str">
        <f t="shared" si="14"/>
        <v/>
      </c>
      <c r="I73" s="661" t="str">
        <f t="shared" si="15"/>
        <v/>
      </c>
      <c r="J73" s="660" t="str">
        <f t="shared" si="16"/>
        <v/>
      </c>
      <c r="K73" s="661" t="str">
        <f t="shared" si="17"/>
        <v/>
      </c>
    </row>
    <row r="74" spans="1:11"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20" t="str">
        <f>IF(INDEX('CoC Ranking Data'!$A$1:$CB$106,ROW($E76),80)&lt;&gt;"",INDEX('CoC Ranking Data'!$A$1:$CB$106,ROW($E76),80),"")</f>
        <v/>
      </c>
      <c r="E74" s="265" t="str">
        <f>IF(INDEX('CoC Ranking Data'!$A$1:$CB$106,ROW($E76),65)&lt;&gt;"",INDEX('CoC Ranking Data'!$A$1:$CB$106,ROW($E76),65),"")</f>
        <v/>
      </c>
      <c r="F74" s="213" t="str">
        <f t="shared" si="12"/>
        <v/>
      </c>
      <c r="G74" s="15" t="str">
        <f t="shared" si="13"/>
        <v/>
      </c>
      <c r="H74" s="660" t="str">
        <f t="shared" si="14"/>
        <v/>
      </c>
      <c r="I74" s="661" t="str">
        <f t="shared" si="15"/>
        <v/>
      </c>
      <c r="J74" s="660" t="str">
        <f t="shared" si="16"/>
        <v/>
      </c>
      <c r="K74" s="661" t="str">
        <f t="shared" si="17"/>
        <v/>
      </c>
    </row>
    <row r="75" spans="1:11"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20" t="str">
        <f>IF(INDEX('CoC Ranking Data'!$A$1:$CB$106,ROW($E77),80)&lt;&gt;"",INDEX('CoC Ranking Data'!$A$1:$CB$106,ROW($E77),80),"")</f>
        <v/>
      </c>
      <c r="E75" s="265" t="str">
        <f>IF(INDEX('CoC Ranking Data'!$A$1:$CB$106,ROW($E77),65)&lt;&gt;"",INDEX('CoC Ranking Data'!$A$1:$CB$106,ROW($E77),65),"")</f>
        <v/>
      </c>
      <c r="F75" s="213" t="str">
        <f t="shared" si="12"/>
        <v/>
      </c>
      <c r="G75" s="15" t="str">
        <f t="shared" si="13"/>
        <v/>
      </c>
      <c r="H75" s="660" t="str">
        <f t="shared" si="14"/>
        <v/>
      </c>
      <c r="I75" s="661" t="str">
        <f t="shared" si="15"/>
        <v/>
      </c>
      <c r="J75" s="660" t="str">
        <f t="shared" si="16"/>
        <v/>
      </c>
      <c r="K75" s="661" t="str">
        <f t="shared" si="17"/>
        <v/>
      </c>
    </row>
    <row r="76" spans="1:11"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20" t="str">
        <f>IF(INDEX('CoC Ranking Data'!$A$1:$CB$106,ROW($E78),80)&lt;&gt;"",INDEX('CoC Ranking Data'!$A$1:$CB$106,ROW($E78),80),"")</f>
        <v/>
      </c>
      <c r="E76" s="265" t="str">
        <f>IF(INDEX('CoC Ranking Data'!$A$1:$CB$106,ROW($E78),65)&lt;&gt;"",INDEX('CoC Ranking Data'!$A$1:$CB$106,ROW($E78),65),"")</f>
        <v/>
      </c>
      <c r="F76" s="213" t="str">
        <f t="shared" si="12"/>
        <v/>
      </c>
      <c r="G76" s="15" t="str">
        <f t="shared" si="13"/>
        <v/>
      </c>
      <c r="H76" s="660" t="str">
        <f t="shared" si="14"/>
        <v/>
      </c>
      <c r="I76" s="661" t="str">
        <f t="shared" si="15"/>
        <v/>
      </c>
      <c r="J76" s="660" t="str">
        <f t="shared" si="16"/>
        <v/>
      </c>
      <c r="K76" s="661" t="str">
        <f t="shared" si="17"/>
        <v/>
      </c>
    </row>
    <row r="77" spans="1:11"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20" t="str">
        <f>IF(INDEX('CoC Ranking Data'!$A$1:$CB$106,ROW($E79),80)&lt;&gt;"",INDEX('CoC Ranking Data'!$A$1:$CB$106,ROW($E79),80),"")</f>
        <v/>
      </c>
      <c r="E77" s="265" t="str">
        <f>IF(INDEX('CoC Ranking Data'!$A$1:$CB$106,ROW($E79),65)&lt;&gt;"",INDEX('CoC Ranking Data'!$A$1:$CB$106,ROW($E79),65),"")</f>
        <v/>
      </c>
      <c r="F77" s="213" t="str">
        <f t="shared" si="12"/>
        <v/>
      </c>
      <c r="G77" s="15" t="str">
        <f t="shared" si="13"/>
        <v/>
      </c>
      <c r="H77" s="660" t="str">
        <f t="shared" si="14"/>
        <v/>
      </c>
      <c r="I77" s="661" t="str">
        <f t="shared" si="15"/>
        <v/>
      </c>
      <c r="J77" s="660" t="str">
        <f t="shared" si="16"/>
        <v/>
      </c>
      <c r="K77" s="661" t="str">
        <f t="shared" si="17"/>
        <v/>
      </c>
    </row>
    <row r="78" spans="1:11"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20" t="str">
        <f>IF(INDEX('CoC Ranking Data'!$A$1:$CB$106,ROW($E80),80)&lt;&gt;"",INDEX('CoC Ranking Data'!$A$1:$CB$106,ROW($E80),80),"")</f>
        <v/>
      </c>
      <c r="E78" s="265" t="str">
        <f>IF(INDEX('CoC Ranking Data'!$A$1:$CB$106,ROW($E80),65)&lt;&gt;"",INDEX('CoC Ranking Data'!$A$1:$CB$106,ROW($E80),65),"")</f>
        <v/>
      </c>
      <c r="F78" s="213" t="str">
        <f t="shared" si="12"/>
        <v/>
      </c>
      <c r="G78" s="15" t="str">
        <f t="shared" si="13"/>
        <v/>
      </c>
      <c r="H78" s="660" t="str">
        <f t="shared" si="14"/>
        <v/>
      </c>
      <c r="I78" s="661" t="str">
        <f t="shared" si="15"/>
        <v/>
      </c>
      <c r="J78" s="660" t="str">
        <f t="shared" si="16"/>
        <v/>
      </c>
      <c r="K78" s="661" t="str">
        <f t="shared" si="17"/>
        <v/>
      </c>
    </row>
    <row r="79" spans="1:11"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20" t="str">
        <f>IF(INDEX('CoC Ranking Data'!$A$1:$CB$106,ROW($E81),80)&lt;&gt;"",INDEX('CoC Ranking Data'!$A$1:$CB$106,ROW($E81),80),"")</f>
        <v/>
      </c>
      <c r="E79" s="265" t="str">
        <f>IF(INDEX('CoC Ranking Data'!$A$1:$CB$106,ROW($E81),65)&lt;&gt;"",INDEX('CoC Ranking Data'!$A$1:$CB$106,ROW($E81),65),"")</f>
        <v/>
      </c>
      <c r="F79" s="213" t="str">
        <f t="shared" si="12"/>
        <v/>
      </c>
      <c r="G79" s="15" t="str">
        <f t="shared" si="13"/>
        <v/>
      </c>
      <c r="H79" s="660" t="str">
        <f t="shared" si="14"/>
        <v/>
      </c>
      <c r="I79" s="661" t="str">
        <f t="shared" si="15"/>
        <v/>
      </c>
      <c r="J79" s="660" t="str">
        <f t="shared" si="16"/>
        <v/>
      </c>
      <c r="K79" s="661" t="str">
        <f t="shared" si="17"/>
        <v/>
      </c>
    </row>
    <row r="80" spans="1:11"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20" t="str">
        <f>IF(INDEX('CoC Ranking Data'!$A$1:$CB$106,ROW($E82),80)&lt;&gt;"",INDEX('CoC Ranking Data'!$A$1:$CB$106,ROW($E82),80),"")</f>
        <v/>
      </c>
      <c r="E80" s="265" t="str">
        <f>IF(INDEX('CoC Ranking Data'!$A$1:$CB$106,ROW($E82),65)&lt;&gt;"",INDEX('CoC Ranking Data'!$A$1:$CB$106,ROW($E82),65),"")</f>
        <v/>
      </c>
      <c r="F80" s="213" t="str">
        <f t="shared" si="12"/>
        <v/>
      </c>
      <c r="G80" s="15" t="str">
        <f t="shared" si="13"/>
        <v/>
      </c>
      <c r="H80" s="660" t="str">
        <f t="shared" si="14"/>
        <v/>
      </c>
      <c r="I80" s="661" t="str">
        <f t="shared" si="15"/>
        <v/>
      </c>
      <c r="J80" s="660" t="str">
        <f t="shared" si="16"/>
        <v/>
      </c>
      <c r="K80" s="661" t="str">
        <f t="shared" si="17"/>
        <v/>
      </c>
    </row>
    <row r="81" spans="1:11"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20" t="str">
        <f>IF(INDEX('CoC Ranking Data'!$A$1:$CB$106,ROW($E83),80)&lt;&gt;"",INDEX('CoC Ranking Data'!$A$1:$CB$106,ROW($E83),80),"")</f>
        <v/>
      </c>
      <c r="E81" s="265" t="str">
        <f>IF(INDEX('CoC Ranking Data'!$A$1:$CB$106,ROW($E83),65)&lt;&gt;"",INDEX('CoC Ranking Data'!$A$1:$CB$106,ROW($E83),65),"")</f>
        <v/>
      </c>
      <c r="F81" s="213" t="str">
        <f t="shared" si="12"/>
        <v/>
      </c>
      <c r="G81" s="15" t="str">
        <f t="shared" si="13"/>
        <v/>
      </c>
      <c r="H81" s="660" t="str">
        <f t="shared" si="14"/>
        <v/>
      </c>
      <c r="I81" s="661" t="str">
        <f t="shared" si="15"/>
        <v/>
      </c>
      <c r="J81" s="660" t="str">
        <f t="shared" si="16"/>
        <v/>
      </c>
      <c r="K81" s="661" t="str">
        <f t="shared" si="17"/>
        <v/>
      </c>
    </row>
    <row r="82" spans="1:11"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20" t="str">
        <f>IF(INDEX('CoC Ranking Data'!$A$1:$CB$106,ROW($E84),80)&lt;&gt;"",INDEX('CoC Ranking Data'!$A$1:$CB$106,ROW($E84),80),"")</f>
        <v/>
      </c>
      <c r="E82" s="265" t="str">
        <f>IF(INDEX('CoC Ranking Data'!$A$1:$CB$106,ROW($E84),65)&lt;&gt;"",INDEX('CoC Ranking Data'!$A$1:$CB$106,ROW($E84),65),"")</f>
        <v/>
      </c>
      <c r="F82" s="213" t="str">
        <f t="shared" si="12"/>
        <v/>
      </c>
      <c r="G82" s="15" t="str">
        <f t="shared" si="13"/>
        <v/>
      </c>
      <c r="H82" s="660" t="str">
        <f t="shared" si="14"/>
        <v/>
      </c>
      <c r="I82" s="661" t="str">
        <f t="shared" si="15"/>
        <v/>
      </c>
      <c r="J82" s="660" t="str">
        <f t="shared" si="16"/>
        <v/>
      </c>
      <c r="K82" s="661" t="str">
        <f t="shared" si="17"/>
        <v/>
      </c>
    </row>
    <row r="83" spans="1:11"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20" t="str">
        <f>IF(INDEX('CoC Ranking Data'!$A$1:$CB$106,ROW($E85),80)&lt;&gt;"",INDEX('CoC Ranking Data'!$A$1:$CB$106,ROW($E85),80),"")</f>
        <v/>
      </c>
      <c r="E83" s="265" t="str">
        <f>IF(INDEX('CoC Ranking Data'!$A$1:$CB$106,ROW($E85),65)&lt;&gt;"",INDEX('CoC Ranking Data'!$A$1:$CB$106,ROW($E85),65),"")</f>
        <v/>
      </c>
      <c r="F83" s="213" t="str">
        <f t="shared" si="12"/>
        <v/>
      </c>
      <c r="G83" s="15" t="str">
        <f t="shared" si="13"/>
        <v/>
      </c>
      <c r="H83" s="660" t="str">
        <f t="shared" si="14"/>
        <v/>
      </c>
      <c r="I83" s="661" t="str">
        <f t="shared" si="15"/>
        <v/>
      </c>
      <c r="J83" s="660" t="str">
        <f t="shared" si="16"/>
        <v/>
      </c>
      <c r="K83" s="661" t="str">
        <f t="shared" si="17"/>
        <v/>
      </c>
    </row>
    <row r="84" spans="1:11"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20" t="str">
        <f>IF(INDEX('CoC Ranking Data'!$A$1:$CB$106,ROW($E86),80)&lt;&gt;"",INDEX('CoC Ranking Data'!$A$1:$CB$106,ROW($E86),80),"")</f>
        <v/>
      </c>
      <c r="E84" s="265" t="str">
        <f>IF(INDEX('CoC Ranking Data'!$A$1:$CB$106,ROW($E86),65)&lt;&gt;"",INDEX('CoC Ranking Data'!$A$1:$CB$106,ROW($E86),65),"")</f>
        <v/>
      </c>
      <c r="F84" s="213" t="str">
        <f t="shared" si="12"/>
        <v/>
      </c>
      <c r="G84" s="15" t="str">
        <f t="shared" si="13"/>
        <v/>
      </c>
      <c r="H84" s="660" t="str">
        <f t="shared" si="14"/>
        <v/>
      </c>
      <c r="I84" s="661" t="str">
        <f t="shared" si="15"/>
        <v/>
      </c>
      <c r="J84" s="660" t="str">
        <f t="shared" si="16"/>
        <v/>
      </c>
      <c r="K84" s="661" t="str">
        <f t="shared" si="17"/>
        <v/>
      </c>
    </row>
    <row r="85" spans="1:11"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20" t="str">
        <f>IF(INDEX('CoC Ranking Data'!$A$1:$CB$106,ROW($E87),80)&lt;&gt;"",INDEX('CoC Ranking Data'!$A$1:$CB$106,ROW($E87),80),"")</f>
        <v/>
      </c>
      <c r="E85" s="265" t="str">
        <f>IF(INDEX('CoC Ranking Data'!$A$1:$CB$106,ROW($E87),65)&lt;&gt;"",INDEX('CoC Ranking Data'!$A$1:$CB$106,ROW($E87),65),"")</f>
        <v/>
      </c>
      <c r="F85" s="213" t="str">
        <f t="shared" si="12"/>
        <v/>
      </c>
      <c r="G85" s="15" t="str">
        <f t="shared" si="13"/>
        <v/>
      </c>
      <c r="H85" s="660" t="str">
        <f t="shared" si="14"/>
        <v/>
      </c>
      <c r="I85" s="661" t="str">
        <f t="shared" si="15"/>
        <v/>
      </c>
      <c r="J85" s="660" t="str">
        <f t="shared" si="16"/>
        <v/>
      </c>
      <c r="K85" s="661" t="str">
        <f t="shared" si="17"/>
        <v/>
      </c>
    </row>
    <row r="86" spans="1:11"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20" t="str">
        <f>IF(INDEX('CoC Ranking Data'!$A$1:$CB$106,ROW($E88),80)&lt;&gt;"",INDEX('CoC Ranking Data'!$A$1:$CB$106,ROW($E88),80),"")</f>
        <v/>
      </c>
      <c r="E86" s="265" t="str">
        <f>IF(INDEX('CoC Ranking Data'!$A$1:$CB$106,ROW($E88),65)&lt;&gt;"",INDEX('CoC Ranking Data'!$A$1:$CB$106,ROW($E88),65),"")</f>
        <v/>
      </c>
      <c r="F86" s="213" t="str">
        <f t="shared" si="12"/>
        <v/>
      </c>
      <c r="G86" s="15" t="str">
        <f t="shared" si="13"/>
        <v/>
      </c>
      <c r="H86" s="660" t="str">
        <f t="shared" si="14"/>
        <v/>
      </c>
      <c r="I86" s="661" t="str">
        <f t="shared" si="15"/>
        <v/>
      </c>
      <c r="J86" s="660" t="str">
        <f t="shared" si="16"/>
        <v/>
      </c>
      <c r="K86" s="661" t="str">
        <f t="shared" si="17"/>
        <v/>
      </c>
    </row>
    <row r="87" spans="1:11"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20" t="str">
        <f>IF(INDEX('CoC Ranking Data'!$A$1:$CB$106,ROW($E89),80)&lt;&gt;"",INDEX('CoC Ranking Data'!$A$1:$CB$106,ROW($E89),80),"")</f>
        <v/>
      </c>
      <c r="E87" s="265" t="str">
        <f>IF(INDEX('CoC Ranking Data'!$A$1:$CB$106,ROW($E89),65)&lt;&gt;"",INDEX('CoC Ranking Data'!$A$1:$CB$106,ROW($E89),65),"")</f>
        <v/>
      </c>
      <c r="F87" s="213" t="str">
        <f t="shared" si="12"/>
        <v/>
      </c>
      <c r="G87" s="15" t="str">
        <f t="shared" si="13"/>
        <v/>
      </c>
      <c r="H87" s="660" t="str">
        <f t="shared" si="14"/>
        <v/>
      </c>
      <c r="I87" s="661" t="str">
        <f t="shared" si="15"/>
        <v/>
      </c>
      <c r="J87" s="660" t="str">
        <f t="shared" si="16"/>
        <v/>
      </c>
      <c r="K87" s="661" t="str">
        <f t="shared" si="17"/>
        <v/>
      </c>
    </row>
    <row r="88" spans="1:11"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20" t="str">
        <f>IF(INDEX('CoC Ranking Data'!$A$1:$CB$106,ROW($E90),80)&lt;&gt;"",INDEX('CoC Ranking Data'!$A$1:$CB$106,ROW($E90),80),"")</f>
        <v/>
      </c>
      <c r="E88" s="265" t="str">
        <f>IF(INDEX('CoC Ranking Data'!$A$1:$CB$106,ROW($E90),65)&lt;&gt;"",INDEX('CoC Ranking Data'!$A$1:$CB$106,ROW($E90),65),"")</f>
        <v/>
      </c>
      <c r="F88" s="213" t="str">
        <f t="shared" si="12"/>
        <v/>
      </c>
      <c r="G88" s="15" t="str">
        <f t="shared" si="13"/>
        <v/>
      </c>
      <c r="H88" s="660" t="str">
        <f t="shared" si="14"/>
        <v/>
      </c>
      <c r="I88" s="661" t="str">
        <f t="shared" si="15"/>
        <v/>
      </c>
      <c r="J88" s="660" t="str">
        <f t="shared" si="16"/>
        <v/>
      </c>
      <c r="K88" s="661" t="str">
        <f t="shared" si="17"/>
        <v/>
      </c>
    </row>
    <row r="89" spans="1:11"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20" t="str">
        <f>IF(INDEX('CoC Ranking Data'!$A$1:$CB$106,ROW($E91),80)&lt;&gt;"",INDEX('CoC Ranking Data'!$A$1:$CB$106,ROW($E91),80),"")</f>
        <v/>
      </c>
      <c r="E89" s="265" t="str">
        <f>IF(INDEX('CoC Ranking Data'!$A$1:$CB$106,ROW($E91),65)&lt;&gt;"",INDEX('CoC Ranking Data'!$A$1:$CB$106,ROW($E91),65),"")</f>
        <v/>
      </c>
      <c r="F89" s="213" t="str">
        <f t="shared" si="12"/>
        <v/>
      </c>
      <c r="G89" s="15" t="str">
        <f t="shared" si="13"/>
        <v/>
      </c>
      <c r="H89" s="660" t="str">
        <f t="shared" si="14"/>
        <v/>
      </c>
      <c r="I89" s="661" t="str">
        <f t="shared" si="15"/>
        <v/>
      </c>
      <c r="J89" s="660" t="str">
        <f t="shared" si="16"/>
        <v/>
      </c>
      <c r="K89" s="661" t="str">
        <f t="shared" si="17"/>
        <v/>
      </c>
    </row>
    <row r="90" spans="1:11"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20" t="str">
        <f>IF(INDEX('CoC Ranking Data'!$A$1:$CB$106,ROW($E92),80)&lt;&gt;"",INDEX('CoC Ranking Data'!$A$1:$CB$106,ROW($E92),80),"")</f>
        <v/>
      </c>
      <c r="E90" s="265" t="str">
        <f>IF(INDEX('CoC Ranking Data'!$A$1:$CB$106,ROW($E92),65)&lt;&gt;"",INDEX('CoC Ranking Data'!$A$1:$CB$106,ROW($E92),65),"")</f>
        <v/>
      </c>
      <c r="F90" s="213" t="str">
        <f t="shared" si="12"/>
        <v/>
      </c>
      <c r="G90" s="15" t="str">
        <f t="shared" si="13"/>
        <v/>
      </c>
      <c r="H90" s="660" t="str">
        <f t="shared" si="14"/>
        <v/>
      </c>
      <c r="I90" s="661" t="str">
        <f t="shared" si="15"/>
        <v/>
      </c>
      <c r="J90" s="660" t="str">
        <f t="shared" si="16"/>
        <v/>
      </c>
      <c r="K90" s="661" t="str">
        <f t="shared" si="17"/>
        <v/>
      </c>
    </row>
    <row r="91" spans="1:11"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20" t="str">
        <f>IF(INDEX('CoC Ranking Data'!$A$1:$CB$106,ROW($E93),80)&lt;&gt;"",INDEX('CoC Ranking Data'!$A$1:$CB$106,ROW($E93),80),"")</f>
        <v/>
      </c>
      <c r="E91" s="265" t="str">
        <f>IF(INDEX('CoC Ranking Data'!$A$1:$CB$106,ROW($E93),65)&lt;&gt;"",INDEX('CoC Ranking Data'!$A$1:$CB$106,ROW($E93),65),"")</f>
        <v/>
      </c>
      <c r="F91" s="213" t="str">
        <f t="shared" si="12"/>
        <v/>
      </c>
      <c r="G91" s="15" t="str">
        <f t="shared" si="13"/>
        <v/>
      </c>
      <c r="H91" s="660" t="str">
        <f t="shared" si="14"/>
        <v/>
      </c>
      <c r="I91" s="661" t="str">
        <f t="shared" si="15"/>
        <v/>
      </c>
      <c r="J91" s="660" t="str">
        <f t="shared" si="16"/>
        <v/>
      </c>
      <c r="K91" s="661" t="str">
        <f t="shared" si="17"/>
        <v/>
      </c>
    </row>
    <row r="92" spans="1:11"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20" t="str">
        <f>IF(INDEX('CoC Ranking Data'!$A$1:$CB$106,ROW($E94),80)&lt;&gt;"",INDEX('CoC Ranking Data'!$A$1:$CB$106,ROW($E94),80),"")</f>
        <v/>
      </c>
      <c r="E92" s="265" t="str">
        <f>IF(INDEX('CoC Ranking Data'!$A$1:$CB$106,ROW($E94),65)&lt;&gt;"",INDEX('CoC Ranking Data'!$A$1:$CB$106,ROW($E94),65),"")</f>
        <v/>
      </c>
      <c r="F92" s="213" t="str">
        <f t="shared" si="12"/>
        <v/>
      </c>
      <c r="G92" s="15" t="str">
        <f t="shared" si="13"/>
        <v/>
      </c>
      <c r="H92" s="660" t="str">
        <f t="shared" si="14"/>
        <v/>
      </c>
      <c r="I92" s="661" t="str">
        <f t="shared" si="15"/>
        <v/>
      </c>
      <c r="J92" s="660" t="str">
        <f t="shared" si="16"/>
        <v/>
      </c>
      <c r="K92" s="661" t="str">
        <f t="shared" si="17"/>
        <v/>
      </c>
    </row>
    <row r="93" spans="1:11"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20" t="str">
        <f>IF(INDEX('CoC Ranking Data'!$A$1:$CB$106,ROW($E95),80)&lt;&gt;"",INDEX('CoC Ranking Data'!$A$1:$CB$106,ROW($E95),80),"")</f>
        <v/>
      </c>
      <c r="E93" s="265" t="str">
        <f>IF(INDEX('CoC Ranking Data'!$A$1:$CB$106,ROW($E95),65)&lt;&gt;"",INDEX('CoC Ranking Data'!$A$1:$CB$106,ROW($E95),65),"")</f>
        <v/>
      </c>
      <c r="F93" s="213" t="str">
        <f t="shared" si="12"/>
        <v/>
      </c>
      <c r="G93" s="15" t="str">
        <f t="shared" si="13"/>
        <v/>
      </c>
      <c r="H93" s="660" t="str">
        <f t="shared" si="14"/>
        <v/>
      </c>
      <c r="I93" s="661" t="str">
        <f t="shared" si="15"/>
        <v/>
      </c>
      <c r="J93" s="660" t="str">
        <f t="shared" si="16"/>
        <v/>
      </c>
      <c r="K93" s="661" t="str">
        <f t="shared" si="17"/>
        <v/>
      </c>
    </row>
    <row r="94" spans="1:11"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20" t="str">
        <f>IF(INDEX('CoC Ranking Data'!$A$1:$CB$106,ROW($E96),80)&lt;&gt;"",INDEX('CoC Ranking Data'!$A$1:$CB$106,ROW($E96),80),"")</f>
        <v/>
      </c>
      <c r="E94" s="265" t="str">
        <f>IF(INDEX('CoC Ranking Data'!$A$1:$CB$106,ROW($E96),65)&lt;&gt;"",INDEX('CoC Ranking Data'!$A$1:$CB$106,ROW($E96),65),"")</f>
        <v/>
      </c>
      <c r="F94" s="213" t="str">
        <f t="shared" si="12"/>
        <v/>
      </c>
      <c r="G94" s="15" t="str">
        <f t="shared" si="13"/>
        <v/>
      </c>
      <c r="H94" s="660" t="str">
        <f t="shared" si="14"/>
        <v/>
      </c>
      <c r="I94" s="661" t="str">
        <f t="shared" si="15"/>
        <v/>
      </c>
      <c r="J94" s="660" t="str">
        <f t="shared" si="16"/>
        <v/>
      </c>
      <c r="K94" s="661" t="str">
        <f t="shared" si="17"/>
        <v/>
      </c>
    </row>
    <row r="95" spans="1:11"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20" t="str">
        <f>IF(INDEX('CoC Ranking Data'!$A$1:$CB$106,ROW($E97),80)&lt;&gt;"",INDEX('CoC Ranking Data'!$A$1:$CB$106,ROW($E97),80),"")</f>
        <v/>
      </c>
      <c r="E95" s="265" t="str">
        <f>IF(INDEX('CoC Ranking Data'!$A$1:$CB$106,ROW($E97),65)&lt;&gt;"",INDEX('CoC Ranking Data'!$A$1:$CB$106,ROW($E97),65),"")</f>
        <v/>
      </c>
      <c r="F95" s="213" t="str">
        <f t="shared" si="12"/>
        <v/>
      </c>
      <c r="G95" s="15" t="str">
        <f t="shared" si="13"/>
        <v/>
      </c>
      <c r="H95" s="660" t="str">
        <f t="shared" si="14"/>
        <v/>
      </c>
      <c r="I95" s="661" t="str">
        <f t="shared" si="15"/>
        <v/>
      </c>
      <c r="J95" s="660" t="str">
        <f t="shared" si="16"/>
        <v/>
      </c>
      <c r="K95" s="661" t="str">
        <f t="shared" si="17"/>
        <v/>
      </c>
    </row>
    <row r="96" spans="1:11"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20" t="str">
        <f>IF(INDEX('CoC Ranking Data'!$A$1:$CB$106,ROW($E98),80)&lt;&gt;"",INDEX('CoC Ranking Data'!$A$1:$CB$106,ROW($E98),80),"")</f>
        <v/>
      </c>
      <c r="E96" s="265" t="str">
        <f>IF(INDEX('CoC Ranking Data'!$A$1:$CB$106,ROW($E98),65)&lt;&gt;"",INDEX('CoC Ranking Data'!$A$1:$CB$106,ROW($E98),65),"")</f>
        <v/>
      </c>
      <c r="F96" s="213" t="str">
        <f t="shared" si="12"/>
        <v/>
      </c>
      <c r="G96" s="15" t="str">
        <f t="shared" si="13"/>
        <v/>
      </c>
      <c r="H96" s="660" t="str">
        <f t="shared" si="14"/>
        <v/>
      </c>
      <c r="I96" s="661" t="str">
        <f t="shared" si="15"/>
        <v/>
      </c>
      <c r="J96" s="660" t="str">
        <f t="shared" si="16"/>
        <v/>
      </c>
      <c r="K96" s="661" t="str">
        <f t="shared" si="17"/>
        <v/>
      </c>
    </row>
    <row r="97" spans="1:11"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20" t="str">
        <f>IF(INDEX('CoC Ranking Data'!$A$1:$CB$106,ROW($E99),80)&lt;&gt;"",INDEX('CoC Ranking Data'!$A$1:$CB$106,ROW($E99),80),"")</f>
        <v/>
      </c>
      <c r="E97" s="265" t="str">
        <f>IF(INDEX('CoC Ranking Data'!$A$1:$CB$106,ROW($E99),65)&lt;&gt;"",INDEX('CoC Ranking Data'!$A$1:$CB$106,ROW($E99),65),"")</f>
        <v/>
      </c>
      <c r="F97" s="213" t="str">
        <f t="shared" si="12"/>
        <v/>
      </c>
      <c r="G97" s="15" t="str">
        <f t="shared" si="13"/>
        <v/>
      </c>
      <c r="H97" s="660" t="str">
        <f t="shared" si="14"/>
        <v/>
      </c>
      <c r="I97" s="661" t="str">
        <f t="shared" si="15"/>
        <v/>
      </c>
      <c r="J97" s="660" t="str">
        <f t="shared" si="16"/>
        <v/>
      </c>
      <c r="K97" s="661" t="str">
        <f t="shared" si="17"/>
        <v/>
      </c>
    </row>
    <row r="98" spans="1:11"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20" t="str">
        <f>IF(INDEX('CoC Ranking Data'!$A$1:$CB$106,ROW($E100),80)&lt;&gt;"",INDEX('CoC Ranking Data'!$A$1:$CB$106,ROW($E100),80),"")</f>
        <v/>
      </c>
      <c r="E98" s="265" t="str">
        <f>IF(INDEX('CoC Ranking Data'!$A$1:$CB$106,ROW($E100),65)&lt;&gt;"",INDEX('CoC Ranking Data'!$A$1:$CB$106,ROW($E100),65),"")</f>
        <v/>
      </c>
      <c r="F98" s="213" t="str">
        <f t="shared" si="12"/>
        <v/>
      </c>
      <c r="G98" s="15" t="str">
        <f t="shared" si="13"/>
        <v/>
      </c>
      <c r="H98" s="660" t="str">
        <f t="shared" si="14"/>
        <v/>
      </c>
      <c r="I98" s="661" t="str">
        <f t="shared" si="15"/>
        <v/>
      </c>
      <c r="J98" s="660" t="str">
        <f t="shared" si="16"/>
        <v/>
      </c>
      <c r="K98" s="661" t="str">
        <f t="shared" si="17"/>
        <v/>
      </c>
    </row>
    <row r="99" spans="1:11"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20" t="str">
        <f>IF(INDEX('CoC Ranking Data'!$A$1:$CB$106,ROW($E101),80)&lt;&gt;"",INDEX('CoC Ranking Data'!$A$1:$CB$106,ROW($E101),80),"")</f>
        <v/>
      </c>
      <c r="E99" s="265" t="str">
        <f>IF(INDEX('CoC Ranking Data'!$A$1:$CB$106,ROW($E101),65)&lt;&gt;"",INDEX('CoC Ranking Data'!$A$1:$CB$106,ROW($E101),65),"")</f>
        <v/>
      </c>
      <c r="F99" s="213" t="str">
        <f t="shared" si="12"/>
        <v/>
      </c>
      <c r="G99" s="15" t="str">
        <f t="shared" si="13"/>
        <v/>
      </c>
      <c r="H99" s="660" t="str">
        <f t="shared" si="14"/>
        <v/>
      </c>
      <c r="I99" s="661" t="str">
        <f t="shared" si="15"/>
        <v/>
      </c>
      <c r="J99" s="660" t="str">
        <f t="shared" si="16"/>
        <v/>
      </c>
      <c r="K99" s="661" t="str">
        <f t="shared" si="17"/>
        <v/>
      </c>
    </row>
    <row r="100" spans="1:11"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20" t="str">
        <f>IF(INDEX('CoC Ranking Data'!$A$1:$CB$106,ROW($E102),80)&lt;&gt;"",INDEX('CoC Ranking Data'!$A$1:$CB$106,ROW($E102),80),"")</f>
        <v/>
      </c>
      <c r="E100" s="265" t="str">
        <f>IF(INDEX('CoC Ranking Data'!$A$1:$CB$106,ROW($E102),65)&lt;&gt;"",INDEX('CoC Ranking Data'!$A$1:$CB$106,ROW($E102),65),"")</f>
        <v/>
      </c>
      <c r="F100" s="213" t="str">
        <f t="shared" si="12"/>
        <v/>
      </c>
      <c r="G100" s="15" t="str">
        <f t="shared" si="13"/>
        <v/>
      </c>
      <c r="H100" s="660" t="str">
        <f t="shared" si="14"/>
        <v/>
      </c>
      <c r="I100" s="661" t="str">
        <f t="shared" si="15"/>
        <v/>
      </c>
      <c r="J100" s="660" t="str">
        <f t="shared" si="16"/>
        <v/>
      </c>
      <c r="K100" s="661" t="str">
        <f t="shared" si="17"/>
        <v/>
      </c>
    </row>
    <row r="101" spans="1:11"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20" t="str">
        <f>IF(INDEX('CoC Ranking Data'!$A$1:$CB$106,ROW($E103),80)&lt;&gt;"",INDEX('CoC Ranking Data'!$A$1:$CB$106,ROW($E103),80),"")</f>
        <v/>
      </c>
      <c r="E101" s="265" t="str">
        <f>IF(INDEX('CoC Ranking Data'!$A$1:$CB$106,ROW($E103),65)&lt;&gt;"",INDEX('CoC Ranking Data'!$A$1:$CB$106,ROW($E103),65),"")</f>
        <v/>
      </c>
      <c r="F101" s="213" t="str">
        <f t="shared" si="12"/>
        <v/>
      </c>
      <c r="G101" s="15" t="str">
        <f t="shared" si="13"/>
        <v/>
      </c>
      <c r="H101" s="660" t="str">
        <f t="shared" si="14"/>
        <v/>
      </c>
      <c r="I101" s="661" t="str">
        <f t="shared" si="15"/>
        <v/>
      </c>
      <c r="J101" s="660" t="str">
        <f t="shared" si="16"/>
        <v/>
      </c>
      <c r="K101" s="661" t="str">
        <f t="shared" si="17"/>
        <v/>
      </c>
    </row>
    <row r="102" spans="1:11"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20" t="str">
        <f>IF(INDEX('CoC Ranking Data'!$A$1:$CB$106,ROW($E104),80)&lt;&gt;"",INDEX('CoC Ranking Data'!$A$1:$CB$106,ROW($E104),80),"")</f>
        <v/>
      </c>
      <c r="E102" s="265" t="str">
        <f>IF(INDEX('CoC Ranking Data'!$A$1:$CB$106,ROW($E104),65)&lt;&gt;"",INDEX('CoC Ranking Data'!$A$1:$CB$106,ROW($E104),65),"")</f>
        <v/>
      </c>
      <c r="F102" s="213" t="str">
        <f t="shared" si="12"/>
        <v/>
      </c>
      <c r="G102" s="15" t="str">
        <f t="shared" si="13"/>
        <v/>
      </c>
      <c r="H102" s="660" t="str">
        <f t="shared" si="14"/>
        <v/>
      </c>
      <c r="I102" s="661" t="str">
        <f t="shared" si="15"/>
        <v/>
      </c>
      <c r="J102" s="660" t="str">
        <f t="shared" si="16"/>
        <v/>
      </c>
      <c r="K102" s="661" t="str">
        <f t="shared" si="17"/>
        <v/>
      </c>
    </row>
  </sheetData>
  <sheetProtection selectLockedCells="1"/>
  <hyperlinks>
    <hyperlink ref="E1" location="'Scoring Chart'!A1" display="Return to Scoring Chart" xr:uid="{00000000-0004-0000-1A00-000000000000}"/>
  </hyperlinks>
  <pageMargins left="0.7" right="0.7" top="0.75" bottom="0.75" header="0.3" footer="0.3"/>
  <pageSetup paperSize="17" scale="5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pageSetUpPr fitToPage="1"/>
  </sheetPr>
  <dimension ref="A1:E102"/>
  <sheetViews>
    <sheetView showGridLines="0" topLeftCell="A35"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4.85546875" style="1" customWidth="1"/>
    <col min="5" max="5" width="14.85546875" style="1" customWidth="1"/>
  </cols>
  <sheetData>
    <row r="1" spans="1:5" ht="18" x14ac:dyDescent="0.25">
      <c r="A1" s="340"/>
      <c r="B1" s="412" t="s">
        <v>605</v>
      </c>
      <c r="C1" s="343"/>
      <c r="E1" s="445" t="s">
        <v>581</v>
      </c>
    </row>
    <row r="2" spans="1:5" ht="29.25" customHeight="1" x14ac:dyDescent="0.25">
      <c r="A2" s="338"/>
      <c r="B2" s="373" t="s">
        <v>607</v>
      </c>
      <c r="D2" s="376"/>
      <c r="E2"/>
    </row>
    <row r="3" spans="1:5" ht="15.75" customHeight="1" x14ac:dyDescent="0.25">
      <c r="A3" s="338"/>
      <c r="B3" s="373" t="s">
        <v>606</v>
      </c>
      <c r="D3" s="376"/>
      <c r="E3"/>
    </row>
    <row r="4" spans="1:5" ht="14.25" customHeight="1" x14ac:dyDescent="0.25">
      <c r="A4"/>
      <c r="B4"/>
      <c r="D4" s="376"/>
      <c r="E4"/>
    </row>
    <row r="5" spans="1:5" ht="15.75" customHeight="1" thickBot="1" x14ac:dyDescent="0.3">
      <c r="D5"/>
      <c r="E5"/>
    </row>
    <row r="6" spans="1:5" s="12" customFormat="1" x14ac:dyDescent="0.25">
      <c r="A6" s="342" t="s">
        <v>2</v>
      </c>
      <c r="B6" s="342" t="s">
        <v>3</v>
      </c>
      <c r="C6" s="260" t="s">
        <v>4</v>
      </c>
      <c r="D6" s="263" t="s">
        <v>306</v>
      </c>
      <c r="E6" s="261" t="s">
        <v>1</v>
      </c>
    </row>
    <row r="7" spans="1:5" s="9" customFormat="1" ht="13.5" customHeight="1" x14ac:dyDescent="0.2">
      <c r="A7" s="292" t="str">
        <f>IF(INDEX('CoC Ranking Data'!$A$1:$CB$106,ROW($E9),4)&lt;&gt;"",INDEX('CoC Ranking Data'!$A$1:$CB$106,ROW($E9),4),"")</f>
        <v>Blair County Community Action Program</v>
      </c>
      <c r="B7" s="292" t="str">
        <f>IF(INDEX('CoC Ranking Data'!$A$1:$CB$106,ROW($E9),5)&lt;&gt;"",INDEX('CoC Ranking Data'!$A$1:$CB$106,ROW($E9),5),"")</f>
        <v>Rapid Re-Housing Consolidation</v>
      </c>
      <c r="C7" s="293" t="str">
        <f>IF(INDEX('CoC Ranking Data'!$A$1:$CB$106,ROW($E9),7)&lt;&gt;"",INDEX('CoC Ranking Data'!$A$1:$CB$106,ROW($E9),7),"")</f>
        <v>PH-RRH</v>
      </c>
      <c r="D7" s="293" t="str">
        <f>IF(INDEX('CoC Ranking Data'!$A$1:$CB$106,ROW($E9),66)&lt;&gt;"",INDEX('CoC Ranking Data'!$A$1:$CB$106,ROW($E9),66),"")</f>
        <v>No</v>
      </c>
      <c r="E7" s="264">
        <f t="shared" ref="E7:E70" si="0">IF(A7&lt;&gt;"", IF(D7 = "Yes", -5, 0), "")</f>
        <v>0</v>
      </c>
    </row>
    <row r="8" spans="1:5" s="9" customFormat="1" ht="13.5" customHeight="1" x14ac:dyDescent="0.2">
      <c r="A8" s="292" t="str">
        <f>IF(INDEX('CoC Ranking Data'!$A$1:$CB$106,ROW($E10),4)&lt;&gt;"",INDEX('CoC Ranking Data'!$A$1:$CB$106,ROW($E10),4),"")</f>
        <v>Catholic Charities of the Diocese of Allentown</v>
      </c>
      <c r="B8" s="292" t="str">
        <f>IF(INDEX('CoC Ranking Data'!$A$1:$CB$106,ROW($E10),5)&lt;&gt;"",INDEX('CoC Ranking Data'!$A$1:$CB$106,ROW($E10),5),"")</f>
        <v>Permanent Supportive Housing Program</v>
      </c>
      <c r="C8" s="293" t="str">
        <f>IF(INDEX('CoC Ranking Data'!$A$1:$CB$106,ROW($E10),7)&lt;&gt;"",INDEX('CoC Ranking Data'!$A$1:$CB$106,ROW($E10),7),"")</f>
        <v>PH</v>
      </c>
      <c r="D8" s="293" t="str">
        <f>IF(INDEX('CoC Ranking Data'!$A$1:$CB$106,ROW($E10),66)&lt;&gt;"",INDEX('CoC Ranking Data'!$A$1:$CB$106,ROW($E10),66),"")</f>
        <v>No</v>
      </c>
      <c r="E8" s="264">
        <f t="shared" si="0"/>
        <v>0</v>
      </c>
    </row>
    <row r="9" spans="1:5" s="9" customFormat="1" ht="12.75" x14ac:dyDescent="0.2">
      <c r="A9" s="292" t="str">
        <f>IF(INDEX('CoC Ranking Data'!$A$1:$CB$106,ROW($E11),4)&lt;&gt;"",INDEX('CoC Ranking Data'!$A$1:$CB$106,ROW($E11),4),"")</f>
        <v>Catholic Social Services of the Diocese of Scranton, Inc.</v>
      </c>
      <c r="B9" s="292" t="str">
        <f>IF(INDEX('CoC Ranking Data'!$A$1:$CB$106,ROW($E11),5)&lt;&gt;"",INDEX('CoC Ranking Data'!$A$1:$CB$106,ROW($E11),5),"")</f>
        <v>PSHP Pike County</v>
      </c>
      <c r="C9" s="293" t="str">
        <f>IF(INDEX('CoC Ranking Data'!$A$1:$CB$106,ROW($E11),7)&lt;&gt;"",INDEX('CoC Ranking Data'!$A$1:$CB$106,ROW($E11),7),"")</f>
        <v>PH</v>
      </c>
      <c r="D9" s="293" t="str">
        <f>IF(INDEX('CoC Ranking Data'!$A$1:$CB$106,ROW($E11),66)&lt;&gt;"",INDEX('CoC Ranking Data'!$A$1:$CB$106,ROW($E11),66),"")</f>
        <v>No</v>
      </c>
      <c r="E9" s="264">
        <f t="shared" si="0"/>
        <v>0</v>
      </c>
    </row>
    <row r="10" spans="1:5" s="9" customFormat="1" ht="12.75" x14ac:dyDescent="0.2">
      <c r="A10" s="292" t="str">
        <f>IF(INDEX('CoC Ranking Data'!$A$1:$CB$106,ROW($E12),4)&lt;&gt;"",INDEX('CoC Ranking Data'!$A$1:$CB$106,ROW($E12),4),"")</f>
        <v>Catholic Social Services of the Diocese of Scranton, Inc.</v>
      </c>
      <c r="B10" s="292" t="str">
        <f>IF(INDEX('CoC Ranking Data'!$A$1:$CB$106,ROW($E12),5)&lt;&gt;"",INDEX('CoC Ranking Data'!$A$1:$CB$106,ROW($E12),5),"")</f>
        <v>Rural Permanent Supportive Housing Program</v>
      </c>
      <c r="C10" s="293" t="str">
        <f>IF(INDEX('CoC Ranking Data'!$A$1:$CB$106,ROW($E12),7)&lt;&gt;"",INDEX('CoC Ranking Data'!$A$1:$CB$106,ROW($E12),7),"")</f>
        <v>PH</v>
      </c>
      <c r="D10" s="293" t="str">
        <f>IF(INDEX('CoC Ranking Data'!$A$1:$CB$106,ROW($E12),66)&lt;&gt;"",INDEX('CoC Ranking Data'!$A$1:$CB$106,ROW($E12),66),"")</f>
        <v>No</v>
      </c>
      <c r="E10" s="264">
        <f t="shared" si="0"/>
        <v>0</v>
      </c>
    </row>
    <row r="11" spans="1:5" s="9" customFormat="1" ht="12.75" x14ac:dyDescent="0.2">
      <c r="A11" s="292" t="str">
        <f>IF(INDEX('CoC Ranking Data'!$A$1:$CB$106,ROW($E13),4)&lt;&gt;"",INDEX('CoC Ranking Data'!$A$1:$CB$106,ROW($E13),4),"")</f>
        <v>Catholic Social Services of the Diocese of Scranton, Inc.</v>
      </c>
      <c r="B11" s="292" t="str">
        <f>IF(INDEX('CoC Ranking Data'!$A$1:$CB$106,ROW($E13),5)&lt;&gt;"",INDEX('CoC Ranking Data'!$A$1:$CB$106,ROW($E13),5),"")</f>
        <v>Susquehanna/Wayne PSHP</v>
      </c>
      <c r="C11" s="293" t="str">
        <f>IF(INDEX('CoC Ranking Data'!$A$1:$CB$106,ROW($E13),7)&lt;&gt;"",INDEX('CoC Ranking Data'!$A$1:$CB$106,ROW($E13),7),"")</f>
        <v>PH</v>
      </c>
      <c r="D11" s="293" t="str">
        <f>IF(INDEX('CoC Ranking Data'!$A$1:$CB$106,ROW($E13),66)&lt;&gt;"",INDEX('CoC Ranking Data'!$A$1:$CB$106,ROW($E13),66),"")</f>
        <v>No</v>
      </c>
      <c r="E11" s="264">
        <f t="shared" si="0"/>
        <v>0</v>
      </c>
    </row>
    <row r="12" spans="1:5" s="9" customFormat="1" ht="12.75" x14ac:dyDescent="0.2">
      <c r="A12" s="292" t="str">
        <f>IF(INDEX('CoC Ranking Data'!$A$1:$CB$106,ROW($E14),4)&lt;&gt;"",INDEX('CoC Ranking Data'!$A$1:$CB$106,ROW($E14),4),"")</f>
        <v>Center for Community Action</v>
      </c>
      <c r="B12" s="292" t="str">
        <f>IF(INDEX('CoC Ranking Data'!$A$1:$CB$106,ROW($E14),5)&lt;&gt;"",INDEX('CoC Ranking Data'!$A$1:$CB$106,ROW($E14),5),"")</f>
        <v>Bedford, Fulton, Huntingdon RRH FFY2018</v>
      </c>
      <c r="C12" s="293" t="str">
        <f>IF(INDEX('CoC Ranking Data'!$A$1:$CB$106,ROW($E14),7)&lt;&gt;"",INDEX('CoC Ranking Data'!$A$1:$CB$106,ROW($E14),7),"")</f>
        <v>PH-RRH</v>
      </c>
      <c r="D12" s="293" t="str">
        <f>IF(INDEX('CoC Ranking Data'!$A$1:$CB$106,ROW($E14),66)&lt;&gt;"",INDEX('CoC Ranking Data'!$A$1:$CB$106,ROW($E14),66),"")</f>
        <v>No</v>
      </c>
      <c r="E12" s="264">
        <f t="shared" si="0"/>
        <v>0</v>
      </c>
    </row>
    <row r="13" spans="1:5" s="9" customFormat="1" ht="12.75" x14ac:dyDescent="0.2">
      <c r="A13" s="292" t="str">
        <f>IF(INDEX('CoC Ranking Data'!$A$1:$CB$106,ROW($E15),4)&lt;&gt;"",INDEX('CoC Ranking Data'!$A$1:$CB$106,ROW($E15),4),"")</f>
        <v>Centre County Government</v>
      </c>
      <c r="B13" s="292" t="str">
        <f>IF(INDEX('CoC Ranking Data'!$A$1:$CB$106,ROW($E15),5)&lt;&gt;"",INDEX('CoC Ranking Data'!$A$1:$CB$106,ROW($E15),5),"")</f>
        <v>Centre County Rapid Re Housing Program</v>
      </c>
      <c r="C13" s="293" t="str">
        <f>IF(INDEX('CoC Ranking Data'!$A$1:$CB$106,ROW($E15),7)&lt;&gt;"",INDEX('CoC Ranking Data'!$A$1:$CB$106,ROW($E15),7),"")</f>
        <v>PH-RRH</v>
      </c>
      <c r="D13" s="293" t="str">
        <f>IF(INDEX('CoC Ranking Data'!$A$1:$CB$106,ROW($E15),66)&lt;&gt;"",INDEX('CoC Ranking Data'!$A$1:$CB$106,ROW($E15),66),"")</f>
        <v>No</v>
      </c>
      <c r="E13" s="264">
        <f t="shared" si="0"/>
        <v>0</v>
      </c>
    </row>
    <row r="14" spans="1:5" s="9" customFormat="1" ht="12.75" x14ac:dyDescent="0.2">
      <c r="A14" s="292" t="str">
        <f>IF(INDEX('CoC Ranking Data'!$A$1:$CB$106,ROW($E16),4)&lt;&gt;"",INDEX('CoC Ranking Data'!$A$1:$CB$106,ROW($E16),4),"")</f>
        <v>County of Cambria</v>
      </c>
      <c r="B14" s="292" t="str">
        <f>IF(INDEX('CoC Ranking Data'!$A$1:$CB$106,ROW($E16),5)&lt;&gt;"",INDEX('CoC Ranking Data'!$A$1:$CB$106,ROW($E16),5),"")</f>
        <v>Cambria County Comprehensive Housing Program</v>
      </c>
      <c r="C14" s="293" t="str">
        <f>IF(INDEX('CoC Ranking Data'!$A$1:$CB$106,ROW($E16),7)&lt;&gt;"",INDEX('CoC Ranking Data'!$A$1:$CB$106,ROW($E16),7),"")</f>
        <v>PH</v>
      </c>
      <c r="D14" s="293" t="str">
        <f>IF(INDEX('CoC Ranking Data'!$A$1:$CB$106,ROW($E16),66)&lt;&gt;"",INDEX('CoC Ranking Data'!$A$1:$CB$106,ROW($E16),66),"")</f>
        <v>No</v>
      </c>
      <c r="E14" s="264">
        <f t="shared" si="0"/>
        <v>0</v>
      </c>
    </row>
    <row r="15" spans="1:5" s="9" customFormat="1" ht="12.75" x14ac:dyDescent="0.2">
      <c r="A15" s="292" t="str">
        <f>IF(INDEX('CoC Ranking Data'!$A$1:$CB$106,ROW($E17),4)&lt;&gt;"",INDEX('CoC Ranking Data'!$A$1:$CB$106,ROW($E17),4),"")</f>
        <v>County of Franklin</v>
      </c>
      <c r="B15" s="292" t="str">
        <f>IF(INDEX('CoC Ranking Data'!$A$1:$CB$106,ROW($E17),5)&lt;&gt;"",INDEX('CoC Ranking Data'!$A$1:$CB$106,ROW($E17),5),"")</f>
        <v>Franklin/ Fulton S+C Project 2019</v>
      </c>
      <c r="C15" s="293" t="str">
        <f>IF(INDEX('CoC Ranking Data'!$A$1:$CB$106,ROW($E17),7)&lt;&gt;"",INDEX('CoC Ranking Data'!$A$1:$CB$106,ROW($E17),7),"")</f>
        <v>PH</v>
      </c>
      <c r="D15" s="293" t="str">
        <f>IF(INDEX('CoC Ranking Data'!$A$1:$CB$106,ROW($E17),66)&lt;&gt;"",INDEX('CoC Ranking Data'!$A$1:$CB$106,ROW($E17),66),"")</f>
        <v>No</v>
      </c>
      <c r="E15" s="264">
        <f t="shared" si="0"/>
        <v>0</v>
      </c>
    </row>
    <row r="16" spans="1:5" s="9" customFormat="1" ht="12.75" x14ac:dyDescent="0.2">
      <c r="A16" s="292" t="str">
        <f>IF(INDEX('CoC Ranking Data'!$A$1:$CB$106,ROW($E18),4)&lt;&gt;"",INDEX('CoC Ranking Data'!$A$1:$CB$106,ROW($E18),4),"")</f>
        <v>County of Franklin</v>
      </c>
      <c r="B16" s="292" t="str">
        <f>IF(INDEX('CoC Ranking Data'!$A$1:$CB$106,ROW($E18),5)&lt;&gt;"",INDEX('CoC Ranking Data'!$A$1:$CB$106,ROW($E18),5),"")</f>
        <v>Franklin/Fulton Homeless Assistance Project 2019</v>
      </c>
      <c r="C16" s="293" t="str">
        <f>IF(INDEX('CoC Ranking Data'!$A$1:$CB$106,ROW($E18),7)&lt;&gt;"",INDEX('CoC Ranking Data'!$A$1:$CB$106,ROW($E18),7),"")</f>
        <v>PH</v>
      </c>
      <c r="D16" s="293" t="str">
        <f>IF(INDEX('CoC Ranking Data'!$A$1:$CB$106,ROW($E18),66)&lt;&gt;"",INDEX('CoC Ranking Data'!$A$1:$CB$106,ROW($E18),66),"")</f>
        <v>No</v>
      </c>
      <c r="E16" s="264">
        <f t="shared" si="0"/>
        <v>0</v>
      </c>
    </row>
    <row r="17" spans="1:5" s="9" customFormat="1" ht="12.75" x14ac:dyDescent="0.2">
      <c r="A17" s="292" t="str">
        <f>IF(INDEX('CoC Ranking Data'!$A$1:$CB$106,ROW($E19),4)&lt;&gt;"",INDEX('CoC Ranking Data'!$A$1:$CB$106,ROW($E19),4),"")</f>
        <v>County of Lycoming DBA Lycoming-Clinton Joinder Board</v>
      </c>
      <c r="B17" s="292" t="str">
        <f>IF(INDEX('CoC Ranking Data'!$A$1:$CB$106,ROW($E19),5)&lt;&gt;"",INDEX('CoC Ranking Data'!$A$1:$CB$106,ROW($E19),5),"")</f>
        <v>Lycoming/Clinton Renewal #7</v>
      </c>
      <c r="C17" s="293" t="str">
        <f>IF(INDEX('CoC Ranking Data'!$A$1:$CB$106,ROW($E19),7)&lt;&gt;"",INDEX('CoC Ranking Data'!$A$1:$CB$106,ROW($E19),7),"")</f>
        <v>PH</v>
      </c>
      <c r="D17" s="293" t="str">
        <f>IF(INDEX('CoC Ranking Data'!$A$1:$CB$106,ROW($E19),66)&lt;&gt;"",INDEX('CoC Ranking Data'!$A$1:$CB$106,ROW($E19),66),"")</f>
        <v>No</v>
      </c>
      <c r="E17" s="264">
        <f t="shared" si="0"/>
        <v>0</v>
      </c>
    </row>
    <row r="18" spans="1:5" s="9" customFormat="1" ht="12.75" x14ac:dyDescent="0.2">
      <c r="A18" s="292" t="str">
        <f>IF(INDEX('CoC Ranking Data'!$A$1:$CB$106,ROW($E20),4)&lt;&gt;"",INDEX('CoC Ranking Data'!$A$1:$CB$106,ROW($E20),4),"")</f>
        <v>Fitzmaurice Community Services, Inc</v>
      </c>
      <c r="B18" s="292" t="str">
        <f>IF(INDEX('CoC Ranking Data'!$A$1:$CB$106,ROW($E20),5)&lt;&gt;"",INDEX('CoC Ranking Data'!$A$1:$CB$106,ROW($E20),5),"")</f>
        <v>Pathfinders</v>
      </c>
      <c r="C18" s="293" t="str">
        <f>IF(INDEX('CoC Ranking Data'!$A$1:$CB$106,ROW($E20),7)&lt;&gt;"",INDEX('CoC Ranking Data'!$A$1:$CB$106,ROW($E20),7),"")</f>
        <v>PH</v>
      </c>
      <c r="D18" s="293" t="str">
        <f>IF(INDEX('CoC Ranking Data'!$A$1:$CB$106,ROW($E20),66)&lt;&gt;"",INDEX('CoC Ranking Data'!$A$1:$CB$106,ROW($E20),66),"")</f>
        <v>No</v>
      </c>
      <c r="E18" s="264">
        <f t="shared" si="0"/>
        <v>0</v>
      </c>
    </row>
    <row r="19" spans="1:5" s="9" customFormat="1" ht="15" customHeight="1" x14ac:dyDescent="0.2">
      <c r="A19" s="292" t="str">
        <f>IF(INDEX('CoC Ranking Data'!$A$1:$CB$106,ROW($E21),4)&lt;&gt;"",INDEX('CoC Ranking Data'!$A$1:$CB$106,ROW($E21),4),"")</f>
        <v>Housing Authority of Monroe County</v>
      </c>
      <c r="B19" s="292" t="str">
        <f>IF(INDEX('CoC Ranking Data'!$A$1:$CB$106,ROW($E21),5)&lt;&gt;"",INDEX('CoC Ranking Data'!$A$1:$CB$106,ROW($E21),5),"")</f>
        <v>Shelter Plus Care MC</v>
      </c>
      <c r="C19" s="293" t="str">
        <f>IF(INDEX('CoC Ranking Data'!$A$1:$CB$106,ROW($E21),7)&lt;&gt;"",INDEX('CoC Ranking Data'!$A$1:$CB$106,ROW($E21),7),"")</f>
        <v>PH</v>
      </c>
      <c r="D19" s="293" t="str">
        <f>IF(INDEX('CoC Ranking Data'!$A$1:$CB$106,ROW($E21),66)&lt;&gt;"",INDEX('CoC Ranking Data'!$A$1:$CB$106,ROW($E21),66),"")</f>
        <v>No</v>
      </c>
      <c r="E19" s="264">
        <f t="shared" si="0"/>
        <v>0</v>
      </c>
    </row>
    <row r="20" spans="1:5" s="9" customFormat="1" ht="12.75" x14ac:dyDescent="0.2">
      <c r="A20" s="292" t="str">
        <f>IF(INDEX('CoC Ranking Data'!$A$1:$CB$106,ROW($E22),4)&lt;&gt;"",INDEX('CoC Ranking Data'!$A$1:$CB$106,ROW($E22),4),"")</f>
        <v>Housing Authority of the County of Cumberland</v>
      </c>
      <c r="B20" s="292" t="str">
        <f>IF(INDEX('CoC Ranking Data'!$A$1:$CB$106,ROW($E22),5)&lt;&gt;"",INDEX('CoC Ranking Data'!$A$1:$CB$106,ROW($E22),5),"")</f>
        <v>Carlisle Supportive Housing Program</v>
      </c>
      <c r="C20" s="293" t="str">
        <f>IF(INDEX('CoC Ranking Data'!$A$1:$CB$106,ROW($E22),7)&lt;&gt;"",INDEX('CoC Ranking Data'!$A$1:$CB$106,ROW($E22),7),"")</f>
        <v>PH</v>
      </c>
      <c r="D20" s="293" t="str">
        <f>IF(INDEX('CoC Ranking Data'!$A$1:$CB$106,ROW($E22),66)&lt;&gt;"",INDEX('CoC Ranking Data'!$A$1:$CB$106,ROW($E22),66),"")</f>
        <v>No</v>
      </c>
      <c r="E20" s="264">
        <f t="shared" si="0"/>
        <v>0</v>
      </c>
    </row>
    <row r="21" spans="1:5" s="9" customFormat="1" ht="12.75" x14ac:dyDescent="0.2">
      <c r="A21" s="292" t="str">
        <f>IF(INDEX('CoC Ranking Data'!$A$1:$CB$106,ROW($E23),4)&lt;&gt;"",INDEX('CoC Ranking Data'!$A$1:$CB$106,ROW($E23),4),"")</f>
        <v>Housing Authority of the County of Cumberland</v>
      </c>
      <c r="B21" s="292" t="str">
        <f>IF(INDEX('CoC Ranking Data'!$A$1:$CB$106,ROW($E23),5)&lt;&gt;"",INDEX('CoC Ranking Data'!$A$1:$CB$106,ROW($E23),5),"")</f>
        <v>Perry County Rapid ReHousing</v>
      </c>
      <c r="C21" s="293" t="str">
        <f>IF(INDEX('CoC Ranking Data'!$A$1:$CB$106,ROW($E23),7)&lt;&gt;"",INDEX('CoC Ranking Data'!$A$1:$CB$106,ROW($E23),7),"")</f>
        <v>PH-RRH</v>
      </c>
      <c r="D21" s="293" t="str">
        <f>IF(INDEX('CoC Ranking Data'!$A$1:$CB$106,ROW($E23),66)&lt;&gt;"",INDEX('CoC Ranking Data'!$A$1:$CB$106,ROW($E23),66),"")</f>
        <v>No</v>
      </c>
      <c r="E21" s="264">
        <f t="shared" si="0"/>
        <v>0</v>
      </c>
    </row>
    <row r="22" spans="1:5" s="9" customFormat="1" ht="12.75" x14ac:dyDescent="0.2">
      <c r="A22" s="292" t="str">
        <f>IF(INDEX('CoC Ranking Data'!$A$1:$CB$106,ROW($E24),4)&lt;&gt;"",INDEX('CoC Ranking Data'!$A$1:$CB$106,ROW($E24),4),"")</f>
        <v>Housing Authority of the County of Cumberland</v>
      </c>
      <c r="B22" s="292" t="str">
        <f>IF(INDEX('CoC Ranking Data'!$A$1:$CB$106,ROW($E24),5)&lt;&gt;"",INDEX('CoC Ranking Data'!$A$1:$CB$106,ROW($E24),5),"")</f>
        <v>Perry County Veterans Program</v>
      </c>
      <c r="C22" s="293" t="str">
        <f>IF(INDEX('CoC Ranking Data'!$A$1:$CB$106,ROW($E24),7)&lt;&gt;"",INDEX('CoC Ranking Data'!$A$1:$CB$106,ROW($E24),7),"")</f>
        <v>PH</v>
      </c>
      <c r="D22" s="293" t="str">
        <f>IF(INDEX('CoC Ranking Data'!$A$1:$CB$106,ROW($E24),66)&lt;&gt;"",INDEX('CoC Ranking Data'!$A$1:$CB$106,ROW($E24),66),"")</f>
        <v>No</v>
      </c>
      <c r="E22" s="264">
        <f t="shared" si="0"/>
        <v>0</v>
      </c>
    </row>
    <row r="23" spans="1:5" s="9" customFormat="1" ht="12.75" x14ac:dyDescent="0.2">
      <c r="A23" s="292" t="str">
        <f>IF(INDEX('CoC Ranking Data'!$A$1:$CB$106,ROW($E25),4)&lt;&gt;"",INDEX('CoC Ranking Data'!$A$1:$CB$106,ROW($E25),4),"")</f>
        <v>Housing Authority of the County of Cumberland</v>
      </c>
      <c r="B23" s="292" t="str">
        <f>IF(INDEX('CoC Ranking Data'!$A$1:$CB$106,ROW($E25),5)&lt;&gt;"",INDEX('CoC Ranking Data'!$A$1:$CB$106,ROW($E25),5),"")</f>
        <v>PSH Consolidated</v>
      </c>
      <c r="C23" s="293" t="str">
        <f>IF(INDEX('CoC Ranking Data'!$A$1:$CB$106,ROW($E25),7)&lt;&gt;"",INDEX('CoC Ranking Data'!$A$1:$CB$106,ROW($E25),7),"")</f>
        <v>PH</v>
      </c>
      <c r="D23" s="293" t="str">
        <f>IF(INDEX('CoC Ranking Data'!$A$1:$CB$106,ROW($E25),66)&lt;&gt;"",INDEX('CoC Ranking Data'!$A$1:$CB$106,ROW($E25),66),"")</f>
        <v>No</v>
      </c>
      <c r="E23" s="264">
        <f t="shared" si="0"/>
        <v>0</v>
      </c>
    </row>
    <row r="24" spans="1:5" s="9" customFormat="1" ht="12.75" x14ac:dyDescent="0.2">
      <c r="A24" s="292" t="str">
        <f>IF(INDEX('CoC Ranking Data'!$A$1:$CB$106,ROW($E26),4)&lt;&gt;"",INDEX('CoC Ranking Data'!$A$1:$CB$106,ROW($E26),4),"")</f>
        <v>Housing Authority of the County of Cumberland</v>
      </c>
      <c r="B24" s="292" t="str">
        <f>IF(INDEX('CoC Ranking Data'!$A$1:$CB$106,ROW($E26),5)&lt;&gt;"",INDEX('CoC Ranking Data'!$A$1:$CB$106,ROW($E26),5),"")</f>
        <v>Rapid Rehousing Cumberland Perry Lebanon</v>
      </c>
      <c r="C24" s="293" t="str">
        <f>IF(INDEX('CoC Ranking Data'!$A$1:$CB$106,ROW($E26),7)&lt;&gt;"",INDEX('CoC Ranking Data'!$A$1:$CB$106,ROW($E26),7),"")</f>
        <v>PH-RRH</v>
      </c>
      <c r="D24" s="293" t="str">
        <f>IF(INDEX('CoC Ranking Data'!$A$1:$CB$106,ROW($E26),66)&lt;&gt;"",INDEX('CoC Ranking Data'!$A$1:$CB$106,ROW($E26),66),"")</f>
        <v>No</v>
      </c>
      <c r="E24" s="264">
        <f t="shared" si="0"/>
        <v>0</v>
      </c>
    </row>
    <row r="25" spans="1:5" s="9" customFormat="1" ht="12.75" x14ac:dyDescent="0.2">
      <c r="A25" s="292" t="str">
        <f>IF(INDEX('CoC Ranking Data'!$A$1:$CB$106,ROW($E27),4)&lt;&gt;"",INDEX('CoC Ranking Data'!$A$1:$CB$106,ROW($E27),4),"")</f>
        <v>Housing Authority of the County of Cumberland</v>
      </c>
      <c r="B25" s="292" t="str">
        <f>IF(INDEX('CoC Ranking Data'!$A$1:$CB$106,ROW($E27),5)&lt;&gt;"",INDEX('CoC Ranking Data'!$A$1:$CB$106,ROW($E27),5),"")</f>
        <v>Rapid Rehousing II</v>
      </c>
      <c r="C25" s="293" t="str">
        <f>IF(INDEX('CoC Ranking Data'!$A$1:$CB$106,ROW($E27),7)&lt;&gt;"",INDEX('CoC Ranking Data'!$A$1:$CB$106,ROW($E27),7),"")</f>
        <v>PH-RRH</v>
      </c>
      <c r="D25" s="293" t="str">
        <f>IF(INDEX('CoC Ranking Data'!$A$1:$CB$106,ROW($E27),66)&lt;&gt;"",INDEX('CoC Ranking Data'!$A$1:$CB$106,ROW($E27),66),"")</f>
        <v>No</v>
      </c>
      <c r="E25" s="264">
        <f t="shared" si="0"/>
        <v>0</v>
      </c>
    </row>
    <row r="26" spans="1:5" s="9" customFormat="1" ht="12.75" x14ac:dyDescent="0.2">
      <c r="A26" s="292" t="str">
        <f>IF(INDEX('CoC Ranking Data'!$A$1:$CB$106,ROW($E28),4)&lt;&gt;"",INDEX('CoC Ranking Data'!$A$1:$CB$106,ROW($E28),4),"")</f>
        <v>Housing Authority of the County of Cumberland</v>
      </c>
      <c r="B26" s="292" t="str">
        <f>IF(INDEX('CoC Ranking Data'!$A$1:$CB$106,ROW($E28),5)&lt;&gt;"",INDEX('CoC Ranking Data'!$A$1:$CB$106,ROW($E28),5),"")</f>
        <v>Shelter + Care Chronic</v>
      </c>
      <c r="C26" s="293" t="str">
        <f>IF(INDEX('CoC Ranking Data'!$A$1:$CB$106,ROW($E28),7)&lt;&gt;"",INDEX('CoC Ranking Data'!$A$1:$CB$106,ROW($E28),7),"")</f>
        <v>PH</v>
      </c>
      <c r="D26" s="293" t="str">
        <f>IF(INDEX('CoC Ranking Data'!$A$1:$CB$106,ROW($E28),66)&lt;&gt;"",INDEX('CoC Ranking Data'!$A$1:$CB$106,ROW($E28),66),"")</f>
        <v>No</v>
      </c>
      <c r="E26" s="264">
        <f t="shared" si="0"/>
        <v>0</v>
      </c>
    </row>
    <row r="27" spans="1:5" s="9" customFormat="1" ht="12.75" x14ac:dyDescent="0.2">
      <c r="A27" s="292" t="str">
        <f>IF(INDEX('CoC Ranking Data'!$A$1:$CB$106,ROW($E29),4)&lt;&gt;"",INDEX('CoC Ranking Data'!$A$1:$CB$106,ROW($E29),4),"")</f>
        <v>Housing Development Corporation of NEPA</v>
      </c>
      <c r="B27" s="292" t="str">
        <f>IF(INDEX('CoC Ranking Data'!$A$1:$CB$106,ROW($E29),5)&lt;&gt;"",INDEX('CoC Ranking Data'!$A$1:$CB$106,ROW($E29),5),"")</f>
        <v>HDC SHP 3 2016</v>
      </c>
      <c r="C27" s="293" t="str">
        <f>IF(INDEX('CoC Ranking Data'!$A$1:$CB$106,ROW($E29),7)&lt;&gt;"",INDEX('CoC Ranking Data'!$A$1:$CB$106,ROW($E29),7),"")</f>
        <v>PH</v>
      </c>
      <c r="D27" s="293" t="str">
        <f>IF(INDEX('CoC Ranking Data'!$A$1:$CB$106,ROW($E29),66)&lt;&gt;"",INDEX('CoC Ranking Data'!$A$1:$CB$106,ROW($E29),66),"")</f>
        <v>No</v>
      </c>
      <c r="E27" s="264">
        <f t="shared" si="0"/>
        <v>0</v>
      </c>
    </row>
    <row r="28" spans="1:5" s="9" customFormat="1" ht="12.75" x14ac:dyDescent="0.2">
      <c r="A28" s="292" t="str">
        <f>IF(INDEX('CoC Ranking Data'!$A$1:$CB$106,ROW($E30),4)&lt;&gt;"",INDEX('CoC Ranking Data'!$A$1:$CB$106,ROW($E30),4),"")</f>
        <v>Housing Development Corporation of NEPA</v>
      </c>
      <c r="B28" s="292" t="str">
        <f>IF(INDEX('CoC Ranking Data'!$A$1:$CB$106,ROW($E30),5)&lt;&gt;"",INDEX('CoC Ranking Data'!$A$1:$CB$106,ROW($E30),5),"")</f>
        <v>HDC SHP 6 2016</v>
      </c>
      <c r="C28" s="293" t="str">
        <f>IF(INDEX('CoC Ranking Data'!$A$1:$CB$106,ROW($E30),7)&lt;&gt;"",INDEX('CoC Ranking Data'!$A$1:$CB$106,ROW($E30),7),"")</f>
        <v>PH</v>
      </c>
      <c r="D28" s="293" t="str">
        <f>IF(INDEX('CoC Ranking Data'!$A$1:$CB$106,ROW($E30),66)&lt;&gt;"",INDEX('CoC Ranking Data'!$A$1:$CB$106,ROW($E30),66),"")</f>
        <v>No</v>
      </c>
      <c r="E28" s="264">
        <f t="shared" si="0"/>
        <v>0</v>
      </c>
    </row>
    <row r="29" spans="1:5" s="9" customFormat="1" ht="12.75" x14ac:dyDescent="0.2">
      <c r="A29" s="292" t="str">
        <f>IF(INDEX('CoC Ranking Data'!$A$1:$CB$106,ROW($E31),4)&lt;&gt;"",INDEX('CoC Ranking Data'!$A$1:$CB$106,ROW($E31),4),"")</f>
        <v>Housing Transitions, Inc.</v>
      </c>
      <c r="B29" s="292" t="str">
        <f>IF(INDEX('CoC Ranking Data'!$A$1:$CB$106,ROW($E31),5)&lt;&gt;"",INDEX('CoC Ranking Data'!$A$1:$CB$106,ROW($E31),5),"")</f>
        <v>Nittany House Apartments</v>
      </c>
      <c r="C29" s="293" t="str">
        <f>IF(INDEX('CoC Ranking Data'!$A$1:$CB$106,ROW($E31),7)&lt;&gt;"",INDEX('CoC Ranking Data'!$A$1:$CB$106,ROW($E31),7),"")</f>
        <v>PH</v>
      </c>
      <c r="D29" s="293" t="str">
        <f>IF(INDEX('CoC Ranking Data'!$A$1:$CB$106,ROW($E31),66)&lt;&gt;"",INDEX('CoC Ranking Data'!$A$1:$CB$106,ROW($E31),66),"")</f>
        <v>No</v>
      </c>
      <c r="E29" s="264">
        <f t="shared" si="0"/>
        <v>0</v>
      </c>
    </row>
    <row r="30" spans="1:5" s="9" customFormat="1" ht="12.75" x14ac:dyDescent="0.2">
      <c r="A30" s="292" t="str">
        <f>IF(INDEX('CoC Ranking Data'!$A$1:$CB$106,ROW($E32),4)&lt;&gt;"",INDEX('CoC Ranking Data'!$A$1:$CB$106,ROW($E32),4),"")</f>
        <v>Housing Transitions, Inc.</v>
      </c>
      <c r="B30" s="292" t="str">
        <f>IF(INDEX('CoC Ranking Data'!$A$1:$CB$106,ROW($E32),5)&lt;&gt;"",INDEX('CoC Ranking Data'!$A$1:$CB$106,ROW($E32),5),"")</f>
        <v>Nittany House Apartments II</v>
      </c>
      <c r="C30" s="293" t="str">
        <f>IF(INDEX('CoC Ranking Data'!$A$1:$CB$106,ROW($E32),7)&lt;&gt;"",INDEX('CoC Ranking Data'!$A$1:$CB$106,ROW($E32),7),"")</f>
        <v>PH</v>
      </c>
      <c r="D30" s="293" t="str">
        <f>IF(INDEX('CoC Ranking Data'!$A$1:$CB$106,ROW($E32),66)&lt;&gt;"",INDEX('CoC Ranking Data'!$A$1:$CB$106,ROW($E32),66),"")</f>
        <v>No</v>
      </c>
      <c r="E30" s="264">
        <f t="shared" si="0"/>
        <v>0</v>
      </c>
    </row>
    <row r="31" spans="1:5" s="9" customFormat="1" ht="12.75" x14ac:dyDescent="0.2">
      <c r="A31" s="292" t="str">
        <f>IF(INDEX('CoC Ranking Data'!$A$1:$CB$106,ROW($E33),4)&lt;&gt;"",INDEX('CoC Ranking Data'!$A$1:$CB$106,ROW($E33),4),"")</f>
        <v xml:space="preserve">Huntingdon House </v>
      </c>
      <c r="B31" s="292" t="str">
        <f>IF(INDEX('CoC Ranking Data'!$A$1:$CB$106,ROW($E33),5)&lt;&gt;"",INDEX('CoC Ranking Data'!$A$1:$CB$106,ROW($E33),5),"")</f>
        <v>Huntingdon House Rapid Rehousing Program</v>
      </c>
      <c r="C31" s="293" t="str">
        <f>IF(INDEX('CoC Ranking Data'!$A$1:$CB$106,ROW($E33),7)&lt;&gt;"",INDEX('CoC Ranking Data'!$A$1:$CB$106,ROW($E33),7),"")</f>
        <v>PH-RRH</v>
      </c>
      <c r="D31" s="293" t="str">
        <f>IF(INDEX('CoC Ranking Data'!$A$1:$CB$106,ROW($E33),66)&lt;&gt;"",INDEX('CoC Ranking Data'!$A$1:$CB$106,ROW($E33),66),"")</f>
        <v>No</v>
      </c>
      <c r="E31" s="264">
        <f t="shared" si="0"/>
        <v>0</v>
      </c>
    </row>
    <row r="32" spans="1:5" s="9" customFormat="1" ht="12.75" x14ac:dyDescent="0.2">
      <c r="A32" s="292" t="str">
        <f>IF(INDEX('CoC Ranking Data'!$A$1:$CB$106,ROW($E34),4)&lt;&gt;"",INDEX('CoC Ranking Data'!$A$1:$CB$106,ROW($E34),4),"")</f>
        <v>Lehigh County Housing Authority</v>
      </c>
      <c r="B32" s="292" t="str">
        <f>IF(INDEX('CoC Ranking Data'!$A$1:$CB$106,ROW($E34),5)&lt;&gt;"",INDEX('CoC Ranking Data'!$A$1:$CB$106,ROW($E34),5),"")</f>
        <v>LCHA S+C 2018</v>
      </c>
      <c r="C32" s="293" t="str">
        <f>IF(INDEX('CoC Ranking Data'!$A$1:$CB$106,ROW($E34),7)&lt;&gt;"",INDEX('CoC Ranking Data'!$A$1:$CB$106,ROW($E34),7),"")</f>
        <v>PH</v>
      </c>
      <c r="D32" s="293" t="str">
        <f>IF(INDEX('CoC Ranking Data'!$A$1:$CB$106,ROW($E34),66)&lt;&gt;"",INDEX('CoC Ranking Data'!$A$1:$CB$106,ROW($E34),66),"")</f>
        <v>No</v>
      </c>
      <c r="E32" s="264">
        <f t="shared" si="0"/>
        <v>0</v>
      </c>
    </row>
    <row r="33" spans="1:5" s="9" customFormat="1" ht="12.75" x14ac:dyDescent="0.2">
      <c r="A33" s="292" t="str">
        <f>IF(INDEX('CoC Ranking Data'!$A$1:$CB$106,ROW($E35),4)&lt;&gt;"",INDEX('CoC Ranking Data'!$A$1:$CB$106,ROW($E35),4),"")</f>
        <v>Northampton County Housing Authority</v>
      </c>
      <c r="B33" s="292" t="str">
        <f>IF(INDEX('CoC Ranking Data'!$A$1:$CB$106,ROW($E35),5)&lt;&gt;"",INDEX('CoC Ranking Data'!$A$1:$CB$106,ROW($E35),5),"")</f>
        <v>NCHA S+C 2018</v>
      </c>
      <c r="C33" s="293" t="str">
        <f>IF(INDEX('CoC Ranking Data'!$A$1:$CB$106,ROW($E35),7)&lt;&gt;"",INDEX('CoC Ranking Data'!$A$1:$CB$106,ROW($E35),7),"")</f>
        <v>PH</v>
      </c>
      <c r="D33" s="293" t="str">
        <f>IF(INDEX('CoC Ranking Data'!$A$1:$CB$106,ROW($E35),66)&lt;&gt;"",INDEX('CoC Ranking Data'!$A$1:$CB$106,ROW($E35),66),"")</f>
        <v>No</v>
      </c>
      <c r="E33" s="264">
        <f t="shared" si="0"/>
        <v>0</v>
      </c>
    </row>
    <row r="34" spans="1:5" s="9" customFormat="1" ht="12.75" x14ac:dyDescent="0.2">
      <c r="A34" s="292" t="str">
        <f>IF(INDEX('CoC Ranking Data'!$A$1:$CB$106,ROW($E36),4)&lt;&gt;"",INDEX('CoC Ranking Data'!$A$1:$CB$106,ROW($E36),4),"")</f>
        <v>Northern Cambria Community Development Corporation</v>
      </c>
      <c r="B34" s="292" t="str">
        <f>IF(INDEX('CoC Ranking Data'!$A$1:$CB$106,ROW($E36),5)&lt;&gt;"",INDEX('CoC Ranking Data'!$A$1:$CB$106,ROW($E36),5),"")</f>
        <v>Independence Gardens Renewal Project Application FY 2018</v>
      </c>
      <c r="C34" s="293" t="str">
        <f>IF(INDEX('CoC Ranking Data'!$A$1:$CB$106,ROW($E36),7)&lt;&gt;"",INDEX('CoC Ranking Data'!$A$1:$CB$106,ROW($E36),7),"")</f>
        <v>PH</v>
      </c>
      <c r="D34" s="293" t="str">
        <f>IF(INDEX('CoC Ranking Data'!$A$1:$CB$106,ROW($E36),66)&lt;&gt;"",INDEX('CoC Ranking Data'!$A$1:$CB$106,ROW($E36),66),"")</f>
        <v>No</v>
      </c>
      <c r="E34" s="264">
        <f t="shared" si="0"/>
        <v>0</v>
      </c>
    </row>
    <row r="35" spans="1:5" s="9" customFormat="1" ht="12.75" x14ac:dyDescent="0.2">
      <c r="A35" s="292" t="str">
        <f>IF(INDEX('CoC Ranking Data'!$A$1:$CB$106,ROW($E37),4)&lt;&gt;"",INDEX('CoC Ranking Data'!$A$1:$CB$106,ROW($E37),4),"")</f>
        <v>Northern Cambria Community Development Corporation</v>
      </c>
      <c r="B35" s="292" t="str">
        <f>IF(INDEX('CoC Ranking Data'!$A$1:$CB$106,ROW($E37),5)&lt;&gt;"",INDEX('CoC Ranking Data'!$A$1:$CB$106,ROW($E37),5),"")</f>
        <v>Schoolhouse Gardens Renewal Project Application FY 2018</v>
      </c>
      <c r="C35" s="293" t="str">
        <f>IF(INDEX('CoC Ranking Data'!$A$1:$CB$106,ROW($E37),7)&lt;&gt;"",INDEX('CoC Ranking Data'!$A$1:$CB$106,ROW($E37),7),"")</f>
        <v>PH</v>
      </c>
      <c r="D35" s="293" t="str">
        <f>IF(INDEX('CoC Ranking Data'!$A$1:$CB$106,ROW($E37),66)&lt;&gt;"",INDEX('CoC Ranking Data'!$A$1:$CB$106,ROW($E37),66),"")</f>
        <v>No</v>
      </c>
      <c r="E35" s="264">
        <f t="shared" si="0"/>
        <v>0</v>
      </c>
    </row>
    <row r="36" spans="1:5" s="9" customFormat="1" ht="12.75" x14ac:dyDescent="0.2">
      <c r="A36" s="292" t="str">
        <f>IF(INDEX('CoC Ranking Data'!$A$1:$CB$106,ROW($E38),4)&lt;&gt;"",INDEX('CoC Ranking Data'!$A$1:$CB$106,ROW($E38),4),"")</f>
        <v>Resources for Human Development, Inc.</v>
      </c>
      <c r="B36" s="292" t="str">
        <f>IF(INDEX('CoC Ranking Data'!$A$1:$CB$106,ROW($E38),5)&lt;&gt;"",INDEX('CoC Ranking Data'!$A$1:$CB$106,ROW($E38),5),"")</f>
        <v>Crossroads Family</v>
      </c>
      <c r="C36" s="293" t="str">
        <f>IF(INDEX('CoC Ranking Data'!$A$1:$CB$106,ROW($E38),7)&lt;&gt;"",INDEX('CoC Ranking Data'!$A$1:$CB$106,ROW($E38),7),"")</f>
        <v>PH</v>
      </c>
      <c r="D36" s="293" t="str">
        <f>IF(INDEX('CoC Ranking Data'!$A$1:$CB$106,ROW($E38),66)&lt;&gt;"",INDEX('CoC Ranking Data'!$A$1:$CB$106,ROW($E38),66),"")</f>
        <v>No</v>
      </c>
      <c r="E36" s="264">
        <f t="shared" si="0"/>
        <v>0</v>
      </c>
    </row>
    <row r="37" spans="1:5" s="9" customFormat="1" ht="12.75" x14ac:dyDescent="0.2">
      <c r="A37" s="292" t="str">
        <f>IF(INDEX('CoC Ranking Data'!$A$1:$CB$106,ROW($E39),4)&lt;&gt;"",INDEX('CoC Ranking Data'!$A$1:$CB$106,ROW($E39),4),"")</f>
        <v>Resources for Human Development, Inc.</v>
      </c>
      <c r="B37" s="292" t="str">
        <f>IF(INDEX('CoC Ranking Data'!$A$1:$CB$106,ROW($E39),5)&lt;&gt;"",INDEX('CoC Ranking Data'!$A$1:$CB$106,ROW($E39),5),"")</f>
        <v>Crossroads Housing Bonus</v>
      </c>
      <c r="C37" s="293" t="str">
        <f>IF(INDEX('CoC Ranking Data'!$A$1:$CB$106,ROW($E39),7)&lt;&gt;"",INDEX('CoC Ranking Data'!$A$1:$CB$106,ROW($E39),7),"")</f>
        <v>PH</v>
      </c>
      <c r="D37" s="293" t="str">
        <f>IF(INDEX('CoC Ranking Data'!$A$1:$CB$106,ROW($E39),66)&lt;&gt;"",INDEX('CoC Ranking Data'!$A$1:$CB$106,ROW($E39),66),"")</f>
        <v>No</v>
      </c>
      <c r="E37" s="264">
        <f t="shared" si="0"/>
        <v>0</v>
      </c>
    </row>
    <row r="38" spans="1:5" s="9" customFormat="1" ht="12.75" x14ac:dyDescent="0.2">
      <c r="A38" s="292" t="str">
        <f>IF(INDEX('CoC Ranking Data'!$A$1:$CB$106,ROW($E40),4)&lt;&gt;"",INDEX('CoC Ranking Data'!$A$1:$CB$106,ROW($E40),4),"")</f>
        <v>Resources for Human Development, Inc.</v>
      </c>
      <c r="B38" s="292" t="str">
        <f>IF(INDEX('CoC Ranking Data'!$A$1:$CB$106,ROW($E40),5)&lt;&gt;"",INDEX('CoC Ranking Data'!$A$1:$CB$106,ROW($E40),5),"")</f>
        <v>Crossroads Individual</v>
      </c>
      <c r="C38" s="293" t="str">
        <f>IF(INDEX('CoC Ranking Data'!$A$1:$CB$106,ROW($E40),7)&lt;&gt;"",INDEX('CoC Ranking Data'!$A$1:$CB$106,ROW($E40),7),"")</f>
        <v>PH</v>
      </c>
      <c r="D38" s="293" t="str">
        <f>IF(INDEX('CoC Ranking Data'!$A$1:$CB$106,ROW($E40),66)&lt;&gt;"",INDEX('CoC Ranking Data'!$A$1:$CB$106,ROW($E40),66),"")</f>
        <v>No</v>
      </c>
      <c r="E38" s="264">
        <f t="shared" si="0"/>
        <v>0</v>
      </c>
    </row>
    <row r="39" spans="1:5" s="9" customFormat="1" ht="12.75" x14ac:dyDescent="0.2">
      <c r="A39" s="292" t="str">
        <f>IF(INDEX('CoC Ranking Data'!$A$1:$CB$106,ROW($E41),4)&lt;&gt;"",INDEX('CoC Ranking Data'!$A$1:$CB$106,ROW($E41),4),"")</f>
        <v>Resources for Human Development, Inc.</v>
      </c>
      <c r="B39" s="292" t="str">
        <f>IF(INDEX('CoC Ranking Data'!$A$1:$CB$106,ROW($E41),5)&lt;&gt;"",INDEX('CoC Ranking Data'!$A$1:$CB$106,ROW($E41),5),"")</f>
        <v>Crossroads Schuylkill Co. Permanent Supportive Housing</v>
      </c>
      <c r="C39" s="293" t="str">
        <f>IF(INDEX('CoC Ranking Data'!$A$1:$CB$106,ROW($E41),7)&lt;&gt;"",INDEX('CoC Ranking Data'!$A$1:$CB$106,ROW($E41),7),"")</f>
        <v>PH</v>
      </c>
      <c r="D39" s="293" t="str">
        <f>IF(INDEX('CoC Ranking Data'!$A$1:$CB$106,ROW($E41),66)&lt;&gt;"",INDEX('CoC Ranking Data'!$A$1:$CB$106,ROW($E41),66),"")</f>
        <v>No</v>
      </c>
      <c r="E39" s="264">
        <f t="shared" si="0"/>
        <v>0</v>
      </c>
    </row>
    <row r="40" spans="1:5" s="9" customFormat="1" ht="12.75" x14ac:dyDescent="0.2">
      <c r="A40" s="292" t="str">
        <f>IF(INDEX('CoC Ranking Data'!$A$1:$CB$106,ROW($E42),4)&lt;&gt;"",INDEX('CoC Ranking Data'!$A$1:$CB$106,ROW($E42),4),"")</f>
        <v>Resources for Human Development, Inc.</v>
      </c>
      <c r="B40" s="292" t="str">
        <f>IF(INDEX('CoC Ranking Data'!$A$1:$CB$106,ROW($E42),5)&lt;&gt;"",INDEX('CoC Ranking Data'!$A$1:$CB$106,ROW($E42),5),"")</f>
        <v>LV ACT Housing Supports</v>
      </c>
      <c r="C40" s="293" t="str">
        <f>IF(INDEX('CoC Ranking Data'!$A$1:$CB$106,ROW($E42),7)&lt;&gt;"",INDEX('CoC Ranking Data'!$A$1:$CB$106,ROW($E42),7),"")</f>
        <v>PH</v>
      </c>
      <c r="D40" s="293" t="str">
        <f>IF(INDEX('CoC Ranking Data'!$A$1:$CB$106,ROW($E42),66)&lt;&gt;"",INDEX('CoC Ranking Data'!$A$1:$CB$106,ROW($E42),66),"")</f>
        <v>No</v>
      </c>
      <c r="E40" s="264">
        <f t="shared" si="0"/>
        <v>0</v>
      </c>
    </row>
    <row r="41" spans="1:5" s="9" customFormat="1" ht="12.75" x14ac:dyDescent="0.2">
      <c r="A41" s="292" t="str">
        <f>IF(INDEX('CoC Ranking Data'!$A$1:$CB$106,ROW($E43),4)&lt;&gt;"",INDEX('CoC Ranking Data'!$A$1:$CB$106,ROW($E43),4),"")</f>
        <v>Tableland Services, Inc.</v>
      </c>
      <c r="B41" s="292" t="str">
        <f>IF(INDEX('CoC Ranking Data'!$A$1:$CB$106,ROW($E43),5)&lt;&gt;"",INDEX('CoC Ranking Data'!$A$1:$CB$106,ROW($E43),5),"")</f>
        <v>SHP Transitional Housing Project</v>
      </c>
      <c r="C41" s="293" t="str">
        <f>IF(INDEX('CoC Ranking Data'!$A$1:$CB$106,ROW($E43),7)&lt;&gt;"",INDEX('CoC Ranking Data'!$A$1:$CB$106,ROW($E43),7),"")</f>
        <v>PH-RRH</v>
      </c>
      <c r="D41" s="293" t="str">
        <f>IF(INDEX('CoC Ranking Data'!$A$1:$CB$106,ROW($E43),66)&lt;&gt;"",INDEX('CoC Ranking Data'!$A$1:$CB$106,ROW($E43),66),"")</f>
        <v>No</v>
      </c>
      <c r="E41" s="264">
        <f t="shared" si="0"/>
        <v>0</v>
      </c>
    </row>
    <row r="42" spans="1:5" s="9" customFormat="1" ht="12.75" x14ac:dyDescent="0.2">
      <c r="A42" s="292" t="str">
        <f>IF(INDEX('CoC Ranking Data'!$A$1:$CB$106,ROW($E44),4)&lt;&gt;"",INDEX('CoC Ranking Data'!$A$1:$CB$106,ROW($E44),4),"")</f>
        <v>Tableland Services, Inc.</v>
      </c>
      <c r="B42" s="292" t="str">
        <f>IF(INDEX('CoC Ranking Data'!$A$1:$CB$106,ROW($E44),5)&lt;&gt;"",INDEX('CoC Ranking Data'!$A$1:$CB$106,ROW($E44),5),"")</f>
        <v>Tableland PSH Expansion</v>
      </c>
      <c r="C42" s="293" t="str">
        <f>IF(INDEX('CoC Ranking Data'!$A$1:$CB$106,ROW($E44),7)&lt;&gt;"",INDEX('CoC Ranking Data'!$A$1:$CB$106,ROW($E44),7),"")</f>
        <v>PH</v>
      </c>
      <c r="D42" s="293" t="str">
        <f>IF(INDEX('CoC Ranking Data'!$A$1:$CB$106,ROW($E44),66)&lt;&gt;"",INDEX('CoC Ranking Data'!$A$1:$CB$106,ROW($E44),66),"")</f>
        <v>No</v>
      </c>
      <c r="E42" s="264">
        <f t="shared" si="0"/>
        <v>0</v>
      </c>
    </row>
    <row r="43" spans="1:5" s="9" customFormat="1" ht="12.75" x14ac:dyDescent="0.2">
      <c r="A43" s="292" t="str">
        <f>IF(INDEX('CoC Ranking Data'!$A$1:$CB$106,ROW($E45),4)&lt;&gt;"",INDEX('CoC Ranking Data'!$A$1:$CB$106,ROW($E45),4),"")</f>
        <v>The Lehigh Conference of Churches</v>
      </c>
      <c r="B43" s="292" t="str">
        <f>IF(INDEX('CoC Ranking Data'!$A$1:$CB$106,ROW($E45),5)&lt;&gt;"",INDEX('CoC Ranking Data'!$A$1:$CB$106,ROW($E45),5),"")</f>
        <v>Outreach and Case Management for the Disabled, Chronically Homeless</v>
      </c>
      <c r="C43" s="293" t="str">
        <f>IF(INDEX('CoC Ranking Data'!$A$1:$CB$106,ROW($E45),7)&lt;&gt;"",INDEX('CoC Ranking Data'!$A$1:$CB$106,ROW($E45),7),"")</f>
        <v>SSO</v>
      </c>
      <c r="D43" s="293" t="str">
        <f>IF(INDEX('CoC Ranking Data'!$A$1:$CB$106,ROW($E45),66)&lt;&gt;"",INDEX('CoC Ranking Data'!$A$1:$CB$106,ROW($E45),66),"")</f>
        <v>No</v>
      </c>
      <c r="E43" s="264">
        <f t="shared" si="0"/>
        <v>0</v>
      </c>
    </row>
    <row r="44" spans="1:5" s="9" customFormat="1" ht="12.75" x14ac:dyDescent="0.2">
      <c r="A44" s="292" t="str">
        <f>IF(INDEX('CoC Ranking Data'!$A$1:$CB$106,ROW($E46),4)&lt;&gt;"",INDEX('CoC Ranking Data'!$A$1:$CB$106,ROW($E46),4),"")</f>
        <v>The Lehigh Conference of Churches</v>
      </c>
      <c r="B44" s="292" t="str">
        <f>IF(INDEX('CoC Ranking Data'!$A$1:$CB$106,ROW($E46),5)&lt;&gt;"",INDEX('CoC Ranking Data'!$A$1:$CB$106,ROW($E46),5),"")</f>
        <v>Pathways Housing</v>
      </c>
      <c r="C44" s="293" t="str">
        <f>IF(INDEX('CoC Ranking Data'!$A$1:$CB$106,ROW($E46),7)&lt;&gt;"",INDEX('CoC Ranking Data'!$A$1:$CB$106,ROW($E46),7),"")</f>
        <v>PH</v>
      </c>
      <c r="D44" s="293" t="str">
        <f>IF(INDEX('CoC Ranking Data'!$A$1:$CB$106,ROW($E46),66)&lt;&gt;"",INDEX('CoC Ranking Data'!$A$1:$CB$106,ROW($E46),66),"")</f>
        <v>No</v>
      </c>
      <c r="E44" s="264">
        <f t="shared" si="0"/>
        <v>0</v>
      </c>
    </row>
    <row r="45" spans="1:5" s="9" customFormat="1" ht="12.75" x14ac:dyDescent="0.2">
      <c r="A45" s="292" t="str">
        <f>IF(INDEX('CoC Ranking Data'!$A$1:$CB$106,ROW($E47),4)&lt;&gt;"",INDEX('CoC Ranking Data'!$A$1:$CB$106,ROW($E47),4),"")</f>
        <v>The Lehigh Conference of Churches</v>
      </c>
      <c r="B45" s="292" t="str">
        <f>IF(INDEX('CoC Ranking Data'!$A$1:$CB$106,ROW($E47),5)&lt;&gt;"",INDEX('CoC Ranking Data'!$A$1:$CB$106,ROW($E47),5),"")</f>
        <v>Pathways Housing 2</v>
      </c>
      <c r="C45" s="293" t="str">
        <f>IF(INDEX('CoC Ranking Data'!$A$1:$CB$106,ROW($E47),7)&lt;&gt;"",INDEX('CoC Ranking Data'!$A$1:$CB$106,ROW($E47),7),"")</f>
        <v>PH</v>
      </c>
      <c r="D45" s="293" t="str">
        <f>IF(INDEX('CoC Ranking Data'!$A$1:$CB$106,ROW($E47),66)&lt;&gt;"",INDEX('CoC Ranking Data'!$A$1:$CB$106,ROW($E47),66),"")</f>
        <v>No</v>
      </c>
      <c r="E45" s="264">
        <f t="shared" si="0"/>
        <v>0</v>
      </c>
    </row>
    <row r="46" spans="1:5" s="9" customFormat="1" ht="12.75" x14ac:dyDescent="0.2">
      <c r="A46" s="292" t="str">
        <f>IF(INDEX('CoC Ranking Data'!$A$1:$CB$106,ROW($E48),4)&lt;&gt;"",INDEX('CoC Ranking Data'!$A$1:$CB$106,ROW($E48),4),"")</f>
        <v>The Lehigh Conference of Churches</v>
      </c>
      <c r="B46" s="292" t="str">
        <f>IF(INDEX('CoC Ranking Data'!$A$1:$CB$106,ROW($E48),5)&lt;&gt;"",INDEX('CoC Ranking Data'!$A$1:$CB$106,ROW($E48),5),"")</f>
        <v>Pathways TBRA for Families, Youth and Veterans</v>
      </c>
      <c r="C46" s="293" t="str">
        <f>IF(INDEX('CoC Ranking Data'!$A$1:$CB$106,ROW($E48),7)&lt;&gt;"",INDEX('CoC Ranking Data'!$A$1:$CB$106,ROW($E48),7),"")</f>
        <v>PH</v>
      </c>
      <c r="D46" s="293" t="str">
        <f>IF(INDEX('CoC Ranking Data'!$A$1:$CB$106,ROW($E48),66)&lt;&gt;"",INDEX('CoC Ranking Data'!$A$1:$CB$106,ROW($E48),66),"")</f>
        <v>No</v>
      </c>
      <c r="E46" s="264">
        <f t="shared" si="0"/>
        <v>0</v>
      </c>
    </row>
    <row r="47" spans="1:5" s="9" customFormat="1" ht="12.75" x14ac:dyDescent="0.2">
      <c r="A47" s="292" t="str">
        <f>IF(INDEX('CoC Ranking Data'!$A$1:$CB$106,ROW($E49),4)&lt;&gt;"",INDEX('CoC Ranking Data'!$A$1:$CB$106,ROW($E49),4),"")</f>
        <v>The Lehigh Conference of Churches</v>
      </c>
      <c r="B47" s="292" t="str">
        <f>IF(INDEX('CoC Ranking Data'!$A$1:$CB$106,ROW($E49),5)&lt;&gt;"",INDEX('CoC Ranking Data'!$A$1:$CB$106,ROW($E49),5),"")</f>
        <v>Tenant-Based Rental Assistance for the Disabled,Chronically Homeless</v>
      </c>
      <c r="C47" s="293" t="str">
        <f>IF(INDEX('CoC Ranking Data'!$A$1:$CB$106,ROW($E49),7)&lt;&gt;"",INDEX('CoC Ranking Data'!$A$1:$CB$106,ROW($E49),7),"")</f>
        <v>PH</v>
      </c>
      <c r="D47" s="293" t="str">
        <f>IF(INDEX('CoC Ranking Data'!$A$1:$CB$106,ROW($E49),66)&lt;&gt;"",INDEX('CoC Ranking Data'!$A$1:$CB$106,ROW($E49),66),"")</f>
        <v>No</v>
      </c>
      <c r="E47" s="264">
        <f t="shared" si="0"/>
        <v>0</v>
      </c>
    </row>
    <row r="48" spans="1:5" s="9" customFormat="1" ht="12.75" x14ac:dyDescent="0.2">
      <c r="A48" s="292" t="str">
        <f>IF(INDEX('CoC Ranking Data'!$A$1:$CB$106,ROW($E50),4)&lt;&gt;"",INDEX('CoC Ranking Data'!$A$1:$CB$106,ROW($E50),4),"")</f>
        <v>The Salvation Army, a New York Corporation</v>
      </c>
      <c r="B48" s="292" t="str">
        <f>IF(INDEX('CoC Ranking Data'!$A$1:$CB$106,ROW($E50),5)&lt;&gt;"",INDEX('CoC Ranking Data'!$A$1:$CB$106,ROW($E50),5),"")</f>
        <v>Allentown Hospitality House Permanent Housing Program</v>
      </c>
      <c r="C48" s="293" t="str">
        <f>IF(INDEX('CoC Ranking Data'!$A$1:$CB$106,ROW($E50),7)&lt;&gt;"",INDEX('CoC Ranking Data'!$A$1:$CB$106,ROW($E50),7),"")</f>
        <v>PH</v>
      </c>
      <c r="D48" s="293" t="str">
        <f>IF(INDEX('CoC Ranking Data'!$A$1:$CB$106,ROW($E50),66)&lt;&gt;"",INDEX('CoC Ranking Data'!$A$1:$CB$106,ROW($E50),66),"")</f>
        <v>No</v>
      </c>
      <c r="E48" s="264">
        <f t="shared" si="0"/>
        <v>0</v>
      </c>
    </row>
    <row r="49" spans="1:5" s="9" customFormat="1" ht="12.75" x14ac:dyDescent="0.2">
      <c r="A49" s="292" t="str">
        <f>IF(INDEX('CoC Ranking Data'!$A$1:$CB$106,ROW($E51),4)&lt;&gt;"",INDEX('CoC Ranking Data'!$A$1:$CB$106,ROW($E51),4),"")</f>
        <v>The Salvation Army, a New York Corporation</v>
      </c>
      <c r="B49" s="292" t="str">
        <f>IF(INDEX('CoC Ranking Data'!$A$1:$CB$106,ROW($E51),5)&lt;&gt;"",INDEX('CoC Ranking Data'!$A$1:$CB$106,ROW($E51),5),"")</f>
        <v>Salvation Army Carlisle PH Project</v>
      </c>
      <c r="C49" s="293" t="str">
        <f>IF(INDEX('CoC Ranking Data'!$A$1:$CB$106,ROW($E51),7)&lt;&gt;"",INDEX('CoC Ranking Data'!$A$1:$CB$106,ROW($E51),7),"")</f>
        <v>PH</v>
      </c>
      <c r="D49" s="293" t="str">
        <f>IF(INDEX('CoC Ranking Data'!$A$1:$CB$106,ROW($E51),66)&lt;&gt;"",INDEX('CoC Ranking Data'!$A$1:$CB$106,ROW($E51),66),"")</f>
        <v>No</v>
      </c>
      <c r="E49" s="264">
        <f t="shared" si="0"/>
        <v>0</v>
      </c>
    </row>
    <row r="50" spans="1:5" s="9" customFormat="1" ht="12.75" x14ac:dyDescent="0.2">
      <c r="A50" s="292" t="str">
        <f>IF(INDEX('CoC Ranking Data'!$A$1:$CB$106,ROW($E52),4)&lt;&gt;"",INDEX('CoC Ranking Data'!$A$1:$CB$106,ROW($E52),4),"")</f>
        <v>Valley Housing Development Corporation</v>
      </c>
      <c r="B50" s="292" t="str">
        <f>IF(INDEX('CoC Ranking Data'!$A$1:$CB$106,ROW($E52),5)&lt;&gt;"",INDEX('CoC Ranking Data'!$A$1:$CB$106,ROW($E52),5),"")</f>
        <v>VHDC SHP #2 &amp; #3 Consolidation 2018</v>
      </c>
      <c r="C50" s="293" t="str">
        <f>IF(INDEX('CoC Ranking Data'!$A$1:$CB$106,ROW($E52),7)&lt;&gt;"",INDEX('CoC Ranking Data'!$A$1:$CB$106,ROW($E52),7),"")</f>
        <v>PH</v>
      </c>
      <c r="D50" s="293" t="str">
        <f>IF(INDEX('CoC Ranking Data'!$A$1:$CB$106,ROW($E52),66)&lt;&gt;"",INDEX('CoC Ranking Data'!$A$1:$CB$106,ROW($E52),66),"")</f>
        <v>No</v>
      </c>
      <c r="E50" s="264">
        <f t="shared" si="0"/>
        <v>0</v>
      </c>
    </row>
    <row r="51" spans="1:5" s="9" customFormat="1" ht="12.75" x14ac:dyDescent="0.2">
      <c r="A51" s="292" t="str">
        <f>IF(INDEX('CoC Ranking Data'!$A$1:$CB$106,ROW($E53),4)&lt;&gt;"",INDEX('CoC Ranking Data'!$A$1:$CB$106,ROW($E53),4),"")</f>
        <v>Valley Youth House Committee, Inc.</v>
      </c>
      <c r="B51" s="292" t="str">
        <f>IF(INDEX('CoC Ranking Data'!$A$1:$CB$106,ROW($E53),5)&lt;&gt;"",INDEX('CoC Ranking Data'!$A$1:$CB$106,ROW($E53),5),"")</f>
        <v>Lehigh Valley RRH for Families</v>
      </c>
      <c r="C51" s="293" t="str">
        <f>IF(INDEX('CoC Ranking Data'!$A$1:$CB$106,ROW($E53),7)&lt;&gt;"",INDEX('CoC Ranking Data'!$A$1:$CB$106,ROW($E53),7),"")</f>
        <v>PH-RRH</v>
      </c>
      <c r="D51" s="293" t="str">
        <f>IF(INDEX('CoC Ranking Data'!$A$1:$CB$106,ROW($E53),66)&lt;&gt;"",INDEX('CoC Ranking Data'!$A$1:$CB$106,ROW($E53),66),"")</f>
        <v>No</v>
      </c>
      <c r="E51" s="264">
        <f t="shared" si="0"/>
        <v>0</v>
      </c>
    </row>
    <row r="52" spans="1:5" s="9" customFormat="1" ht="12.75" x14ac:dyDescent="0.2">
      <c r="A52" s="292" t="str">
        <f>IF(INDEX('CoC Ranking Data'!$A$1:$CB$106,ROW($E54),4)&lt;&gt;"",INDEX('CoC Ranking Data'!$A$1:$CB$106,ROW($E54),4),"")</f>
        <v/>
      </c>
      <c r="B52" s="292" t="str">
        <f>IF(INDEX('CoC Ranking Data'!$A$1:$CB$106,ROW($E54),5)&lt;&gt;"",INDEX('CoC Ranking Data'!$A$1:$CB$106,ROW($E54),5),"")</f>
        <v/>
      </c>
      <c r="C52" s="293" t="str">
        <f>IF(INDEX('CoC Ranking Data'!$A$1:$CB$106,ROW($E54),7)&lt;&gt;"",INDEX('CoC Ranking Data'!$A$1:$CB$106,ROW($E54),7),"")</f>
        <v/>
      </c>
      <c r="D52" s="293" t="str">
        <f>IF(INDEX('CoC Ranking Data'!$A$1:$CB$106,ROW($E54),66)&lt;&gt;"",INDEX('CoC Ranking Data'!$A$1:$CB$106,ROW($E54),66),"")</f>
        <v/>
      </c>
      <c r="E52" s="264" t="str">
        <f t="shared" si="0"/>
        <v/>
      </c>
    </row>
    <row r="53" spans="1:5" s="9" customFormat="1" ht="12.75" x14ac:dyDescent="0.2">
      <c r="A53" s="292" t="str">
        <f>IF(INDEX('CoC Ranking Data'!$A$1:$CB$106,ROW($E55),4)&lt;&gt;"",INDEX('CoC Ranking Data'!$A$1:$CB$106,ROW($E55),4),"")</f>
        <v/>
      </c>
      <c r="B53" s="292" t="str">
        <f>IF(INDEX('CoC Ranking Data'!$A$1:$CB$106,ROW($E55),5)&lt;&gt;"",INDEX('CoC Ranking Data'!$A$1:$CB$106,ROW($E55),5),"")</f>
        <v/>
      </c>
      <c r="C53" s="293" t="str">
        <f>IF(INDEX('CoC Ranking Data'!$A$1:$CB$106,ROW($E55),7)&lt;&gt;"",INDEX('CoC Ranking Data'!$A$1:$CB$106,ROW($E55),7),"")</f>
        <v/>
      </c>
      <c r="D53" s="293" t="str">
        <f>IF(INDEX('CoC Ranking Data'!$A$1:$CB$106,ROW($E55),66)&lt;&gt;"",INDEX('CoC Ranking Data'!$A$1:$CB$106,ROW($E55),66),"")</f>
        <v/>
      </c>
      <c r="E53" s="264" t="str">
        <f t="shared" si="0"/>
        <v/>
      </c>
    </row>
    <row r="54" spans="1:5" x14ac:dyDescent="0.25">
      <c r="A54" s="292" t="str">
        <f>IF(INDEX('CoC Ranking Data'!$A$1:$CB$106,ROW($E56),4)&lt;&gt;"",INDEX('CoC Ranking Data'!$A$1:$CB$106,ROW($E56),4),"")</f>
        <v/>
      </c>
      <c r="B54" s="292" t="str">
        <f>IF(INDEX('CoC Ranking Data'!$A$1:$CB$106,ROW($E56),5)&lt;&gt;"",INDEX('CoC Ranking Data'!$A$1:$CB$106,ROW($E56),5),"")</f>
        <v/>
      </c>
      <c r="C54" s="293" t="str">
        <f>IF(INDEX('CoC Ranking Data'!$A$1:$CB$106,ROW($E56),7)&lt;&gt;"",INDEX('CoC Ranking Data'!$A$1:$CB$106,ROW($E56),7),"")</f>
        <v/>
      </c>
      <c r="D54" s="293" t="str">
        <f>IF(INDEX('CoC Ranking Data'!$A$1:$CB$106,ROW($E56),66)&lt;&gt;"",INDEX('CoC Ranking Data'!$A$1:$CB$106,ROW($E56),66),"")</f>
        <v/>
      </c>
      <c r="E54" s="264" t="str">
        <f t="shared" si="0"/>
        <v/>
      </c>
    </row>
    <row r="55" spans="1:5" ht="15" customHeight="1" x14ac:dyDescent="0.25">
      <c r="A55" s="292" t="str">
        <f>IF(INDEX('CoC Ranking Data'!$A$1:$CB$106,ROW($E57),4)&lt;&gt;"",INDEX('CoC Ranking Data'!$A$1:$CB$106,ROW($E57),4),"")</f>
        <v/>
      </c>
      <c r="B55" s="292" t="str">
        <f>IF(INDEX('CoC Ranking Data'!$A$1:$CB$106,ROW($E57),5)&lt;&gt;"",INDEX('CoC Ranking Data'!$A$1:$CB$106,ROW($E57),5),"")</f>
        <v/>
      </c>
      <c r="C55" s="293" t="str">
        <f>IF(INDEX('CoC Ranking Data'!$A$1:$CB$106,ROW($E57),7)&lt;&gt;"",INDEX('CoC Ranking Data'!$A$1:$CB$106,ROW($E57),7),"")</f>
        <v/>
      </c>
      <c r="D55" s="293" t="str">
        <f>IF(INDEX('CoC Ranking Data'!$A$1:$CB$106,ROW($E57),66)&lt;&gt;"",INDEX('CoC Ranking Data'!$A$1:$CB$106,ROW($E57),66),"")</f>
        <v/>
      </c>
      <c r="E55" s="264" t="str">
        <f t="shared" si="0"/>
        <v/>
      </c>
    </row>
    <row r="56" spans="1:5" x14ac:dyDescent="0.25">
      <c r="A56" s="292" t="str">
        <f>IF(INDEX('CoC Ranking Data'!$A$1:$CB$106,ROW($E58),4)&lt;&gt;"",INDEX('CoC Ranking Data'!$A$1:$CB$106,ROW($E58),4),"")</f>
        <v/>
      </c>
      <c r="B56" s="292" t="str">
        <f>IF(INDEX('CoC Ranking Data'!$A$1:$CB$106,ROW($E58),5)&lt;&gt;"",INDEX('CoC Ranking Data'!$A$1:$CB$106,ROW($E58),5),"")</f>
        <v/>
      </c>
      <c r="C56" s="293" t="str">
        <f>IF(INDEX('CoC Ranking Data'!$A$1:$CB$106,ROW($E58),7)&lt;&gt;"",INDEX('CoC Ranking Data'!$A$1:$CB$106,ROW($E58),7),"")</f>
        <v/>
      </c>
      <c r="D56" s="293" t="str">
        <f>IF(INDEX('CoC Ranking Data'!$A$1:$CB$106,ROW($E58),66)&lt;&gt;"",INDEX('CoC Ranking Data'!$A$1:$CB$106,ROW($E58),66),"")</f>
        <v/>
      </c>
      <c r="E56" s="264" t="str">
        <f t="shared" si="0"/>
        <v/>
      </c>
    </row>
    <row r="57" spans="1:5" x14ac:dyDescent="0.25">
      <c r="A57" s="292" t="str">
        <f>IF(INDEX('CoC Ranking Data'!$A$1:$CB$106,ROW($E59),4)&lt;&gt;"",INDEX('CoC Ranking Data'!$A$1:$CB$106,ROW($E59),4),"")</f>
        <v/>
      </c>
      <c r="B57" s="292" t="str">
        <f>IF(INDEX('CoC Ranking Data'!$A$1:$CB$106,ROW($E59),5)&lt;&gt;"",INDEX('CoC Ranking Data'!$A$1:$CB$106,ROW($E59),5),"")</f>
        <v/>
      </c>
      <c r="C57" s="293" t="str">
        <f>IF(INDEX('CoC Ranking Data'!$A$1:$CB$106,ROW($E59),7)&lt;&gt;"",INDEX('CoC Ranking Data'!$A$1:$CB$106,ROW($E59),7),"")</f>
        <v/>
      </c>
      <c r="D57" s="293" t="str">
        <f>IF(INDEX('CoC Ranking Data'!$A$1:$CB$106,ROW($E59),66)&lt;&gt;"",INDEX('CoC Ranking Data'!$A$1:$CB$106,ROW($E59),66),"")</f>
        <v/>
      </c>
      <c r="E57" s="264" t="str">
        <f t="shared" si="0"/>
        <v/>
      </c>
    </row>
    <row r="58" spans="1:5" x14ac:dyDescent="0.25">
      <c r="A58" s="292" t="str">
        <f>IF(INDEX('CoC Ranking Data'!$A$1:$CB$106,ROW($E60),4)&lt;&gt;"",INDEX('CoC Ranking Data'!$A$1:$CB$106,ROW($E60),4),"")</f>
        <v/>
      </c>
      <c r="B58" s="292" t="str">
        <f>IF(INDEX('CoC Ranking Data'!$A$1:$CB$106,ROW($E60),5)&lt;&gt;"",INDEX('CoC Ranking Data'!$A$1:$CB$106,ROW($E60),5),"")</f>
        <v/>
      </c>
      <c r="C58" s="293" t="str">
        <f>IF(INDEX('CoC Ranking Data'!$A$1:$CB$106,ROW($E60),7)&lt;&gt;"",INDEX('CoC Ranking Data'!$A$1:$CB$106,ROW($E60),7),"")</f>
        <v/>
      </c>
      <c r="D58" s="293" t="str">
        <f>IF(INDEX('CoC Ranking Data'!$A$1:$CB$106,ROW($E60),66)&lt;&gt;"",INDEX('CoC Ranking Data'!$A$1:$CB$106,ROW($E60),66),"")</f>
        <v/>
      </c>
      <c r="E58" s="264" t="str">
        <f t="shared" si="0"/>
        <v/>
      </c>
    </row>
    <row r="59" spans="1:5" x14ac:dyDescent="0.25">
      <c r="A59" s="292" t="str">
        <f>IF(INDEX('CoC Ranking Data'!$A$1:$CB$106,ROW($E61),4)&lt;&gt;"",INDEX('CoC Ranking Data'!$A$1:$CB$106,ROW($E61),4),"")</f>
        <v/>
      </c>
      <c r="B59" s="292" t="str">
        <f>IF(INDEX('CoC Ranking Data'!$A$1:$CB$106,ROW($E61),5)&lt;&gt;"",INDEX('CoC Ranking Data'!$A$1:$CB$106,ROW($E61),5),"")</f>
        <v/>
      </c>
      <c r="C59" s="293" t="str">
        <f>IF(INDEX('CoC Ranking Data'!$A$1:$CB$106,ROW($E61),7)&lt;&gt;"",INDEX('CoC Ranking Data'!$A$1:$CB$106,ROW($E61),7),"")</f>
        <v/>
      </c>
      <c r="D59" s="293" t="str">
        <f>IF(INDEX('CoC Ranking Data'!$A$1:$CB$106,ROW($E61),66)&lt;&gt;"",INDEX('CoC Ranking Data'!$A$1:$CB$106,ROW($E61),66),"")</f>
        <v/>
      </c>
      <c r="E59" s="264" t="str">
        <f t="shared" si="0"/>
        <v/>
      </c>
    </row>
    <row r="60" spans="1:5" x14ac:dyDescent="0.25">
      <c r="A60" s="292" t="str">
        <f>IF(INDEX('CoC Ranking Data'!$A$1:$CB$106,ROW($E62),4)&lt;&gt;"",INDEX('CoC Ranking Data'!$A$1:$CB$106,ROW($E62),4),"")</f>
        <v/>
      </c>
      <c r="B60" s="292" t="str">
        <f>IF(INDEX('CoC Ranking Data'!$A$1:$CB$106,ROW($E62),5)&lt;&gt;"",INDEX('CoC Ranking Data'!$A$1:$CB$106,ROW($E62),5),"")</f>
        <v/>
      </c>
      <c r="C60" s="293" t="str">
        <f>IF(INDEX('CoC Ranking Data'!$A$1:$CB$106,ROW($E62),7)&lt;&gt;"",INDEX('CoC Ranking Data'!$A$1:$CB$106,ROW($E62),7),"")</f>
        <v/>
      </c>
      <c r="D60" s="293" t="str">
        <f>IF(INDEX('CoC Ranking Data'!$A$1:$CB$106,ROW($E62),66)&lt;&gt;"",INDEX('CoC Ranking Data'!$A$1:$CB$106,ROW($E62),66),"")</f>
        <v/>
      </c>
      <c r="E60" s="264" t="str">
        <f t="shared" si="0"/>
        <v/>
      </c>
    </row>
    <row r="61" spans="1:5" x14ac:dyDescent="0.25">
      <c r="A61" s="292" t="str">
        <f>IF(INDEX('CoC Ranking Data'!$A$1:$CB$106,ROW($E63),4)&lt;&gt;"",INDEX('CoC Ranking Data'!$A$1:$CB$106,ROW($E63),4),"")</f>
        <v/>
      </c>
      <c r="B61" s="292" t="str">
        <f>IF(INDEX('CoC Ranking Data'!$A$1:$CB$106,ROW($E63),5)&lt;&gt;"",INDEX('CoC Ranking Data'!$A$1:$CB$106,ROW($E63),5),"")</f>
        <v/>
      </c>
      <c r="C61" s="293" t="str">
        <f>IF(INDEX('CoC Ranking Data'!$A$1:$CB$106,ROW($E63),7)&lt;&gt;"",INDEX('CoC Ranking Data'!$A$1:$CB$106,ROW($E63),7),"")</f>
        <v/>
      </c>
      <c r="D61" s="293" t="str">
        <f>IF(INDEX('CoC Ranking Data'!$A$1:$CB$106,ROW($E63),66)&lt;&gt;"",INDEX('CoC Ranking Data'!$A$1:$CB$106,ROW($E63),66),"")</f>
        <v/>
      </c>
      <c r="E61" s="264" t="str">
        <f t="shared" si="0"/>
        <v/>
      </c>
    </row>
    <row r="62" spans="1:5" x14ac:dyDescent="0.25">
      <c r="A62" s="292" t="str">
        <f>IF(INDEX('CoC Ranking Data'!$A$1:$CB$106,ROW($E64),4)&lt;&gt;"",INDEX('CoC Ranking Data'!$A$1:$CB$106,ROW($E64),4),"")</f>
        <v/>
      </c>
      <c r="B62" s="292" t="str">
        <f>IF(INDEX('CoC Ranking Data'!$A$1:$CB$106,ROW($E64),5)&lt;&gt;"",INDEX('CoC Ranking Data'!$A$1:$CB$106,ROW($E64),5),"")</f>
        <v/>
      </c>
      <c r="C62" s="293" t="str">
        <f>IF(INDEX('CoC Ranking Data'!$A$1:$CB$106,ROW($E64),7)&lt;&gt;"",INDEX('CoC Ranking Data'!$A$1:$CB$106,ROW($E64),7),"")</f>
        <v/>
      </c>
      <c r="D62" s="293" t="str">
        <f>IF(INDEX('CoC Ranking Data'!$A$1:$CB$106,ROW($E64),66)&lt;&gt;"",INDEX('CoC Ranking Data'!$A$1:$CB$106,ROW($E64),66),"")</f>
        <v/>
      </c>
      <c r="E62" s="264" t="str">
        <f t="shared" si="0"/>
        <v/>
      </c>
    </row>
    <row r="63" spans="1:5" x14ac:dyDescent="0.25">
      <c r="A63" s="292" t="str">
        <f>IF(INDEX('CoC Ranking Data'!$A$1:$CB$106,ROW($E65),4)&lt;&gt;"",INDEX('CoC Ranking Data'!$A$1:$CB$106,ROW($E65),4),"")</f>
        <v/>
      </c>
      <c r="B63" s="292" t="str">
        <f>IF(INDEX('CoC Ranking Data'!$A$1:$CB$106,ROW($E65),5)&lt;&gt;"",INDEX('CoC Ranking Data'!$A$1:$CB$106,ROW($E65),5),"")</f>
        <v/>
      </c>
      <c r="C63" s="293" t="str">
        <f>IF(INDEX('CoC Ranking Data'!$A$1:$CB$106,ROW($E65),7)&lt;&gt;"",INDEX('CoC Ranking Data'!$A$1:$CB$106,ROW($E65),7),"")</f>
        <v/>
      </c>
      <c r="D63" s="293" t="str">
        <f>IF(INDEX('CoC Ranking Data'!$A$1:$CB$106,ROW($E65),66)&lt;&gt;"",INDEX('CoC Ranking Data'!$A$1:$CB$106,ROW($E65),66),"")</f>
        <v/>
      </c>
      <c r="E63" s="264" t="str">
        <f t="shared" si="0"/>
        <v/>
      </c>
    </row>
    <row r="64" spans="1:5" x14ac:dyDescent="0.25">
      <c r="A64" s="292" t="str">
        <f>IF(INDEX('CoC Ranking Data'!$A$1:$CB$106,ROW($E66),4)&lt;&gt;"",INDEX('CoC Ranking Data'!$A$1:$CB$106,ROW($E66),4),"")</f>
        <v/>
      </c>
      <c r="B64" s="292" t="str">
        <f>IF(INDEX('CoC Ranking Data'!$A$1:$CB$106,ROW($E66),5)&lt;&gt;"",INDEX('CoC Ranking Data'!$A$1:$CB$106,ROW($E66),5),"")</f>
        <v/>
      </c>
      <c r="C64" s="293" t="str">
        <f>IF(INDEX('CoC Ranking Data'!$A$1:$CB$106,ROW($E66),7)&lt;&gt;"",INDEX('CoC Ranking Data'!$A$1:$CB$106,ROW($E66),7),"")</f>
        <v/>
      </c>
      <c r="D64" s="293" t="str">
        <f>IF(INDEX('CoC Ranking Data'!$A$1:$CB$106,ROW($E66),66)&lt;&gt;"",INDEX('CoC Ranking Data'!$A$1:$CB$106,ROW($E66),66),"")</f>
        <v/>
      </c>
      <c r="E64" s="264" t="str">
        <f t="shared" si="0"/>
        <v/>
      </c>
    </row>
    <row r="65" spans="1:5" x14ac:dyDescent="0.25">
      <c r="A65" s="292" t="str">
        <f>IF(INDEX('CoC Ranking Data'!$A$1:$CB$106,ROW($E67),4)&lt;&gt;"",INDEX('CoC Ranking Data'!$A$1:$CB$106,ROW($E67),4),"")</f>
        <v/>
      </c>
      <c r="B65" s="292" t="str">
        <f>IF(INDEX('CoC Ranking Data'!$A$1:$CB$106,ROW($E67),5)&lt;&gt;"",INDEX('CoC Ranking Data'!$A$1:$CB$106,ROW($E67),5),"")</f>
        <v/>
      </c>
      <c r="C65" s="293" t="str">
        <f>IF(INDEX('CoC Ranking Data'!$A$1:$CB$106,ROW($E67),7)&lt;&gt;"",INDEX('CoC Ranking Data'!$A$1:$CB$106,ROW($E67),7),"")</f>
        <v/>
      </c>
      <c r="D65" s="293" t="str">
        <f>IF(INDEX('CoC Ranking Data'!$A$1:$CB$106,ROW($E67),66)&lt;&gt;"",INDEX('CoC Ranking Data'!$A$1:$CB$106,ROW($E67),66),"")</f>
        <v/>
      </c>
      <c r="E65" s="264" t="str">
        <f t="shared" si="0"/>
        <v/>
      </c>
    </row>
    <row r="66" spans="1:5" x14ac:dyDescent="0.25">
      <c r="A66" s="292" t="str">
        <f>IF(INDEX('CoC Ranking Data'!$A$1:$CB$106,ROW($E68),4)&lt;&gt;"",INDEX('CoC Ranking Data'!$A$1:$CB$106,ROW($E68),4),"")</f>
        <v/>
      </c>
      <c r="B66" s="292" t="str">
        <f>IF(INDEX('CoC Ranking Data'!$A$1:$CB$106,ROW($E68),5)&lt;&gt;"",INDEX('CoC Ranking Data'!$A$1:$CB$106,ROW($E68),5),"")</f>
        <v/>
      </c>
      <c r="C66" s="293" t="str">
        <f>IF(INDEX('CoC Ranking Data'!$A$1:$CB$106,ROW($E68),7)&lt;&gt;"",INDEX('CoC Ranking Data'!$A$1:$CB$106,ROW($E68),7),"")</f>
        <v/>
      </c>
      <c r="D66" s="293" t="str">
        <f>IF(INDEX('CoC Ranking Data'!$A$1:$CB$106,ROW($E68),66)&lt;&gt;"",INDEX('CoC Ranking Data'!$A$1:$CB$106,ROW($E68),66),"")</f>
        <v/>
      </c>
      <c r="E66" s="264" t="str">
        <f t="shared" si="0"/>
        <v/>
      </c>
    </row>
    <row r="67" spans="1:5" x14ac:dyDescent="0.25">
      <c r="A67" s="292" t="str">
        <f>IF(INDEX('CoC Ranking Data'!$A$1:$CB$106,ROW($E69),4)&lt;&gt;"",INDEX('CoC Ranking Data'!$A$1:$CB$106,ROW($E69),4),"")</f>
        <v/>
      </c>
      <c r="B67" s="292" t="str">
        <f>IF(INDEX('CoC Ranking Data'!$A$1:$CB$106,ROW($E69),5)&lt;&gt;"",INDEX('CoC Ranking Data'!$A$1:$CB$106,ROW($E69),5),"")</f>
        <v/>
      </c>
      <c r="C67" s="293" t="str">
        <f>IF(INDEX('CoC Ranking Data'!$A$1:$CB$106,ROW($E69),7)&lt;&gt;"",INDEX('CoC Ranking Data'!$A$1:$CB$106,ROW($E69),7),"")</f>
        <v/>
      </c>
      <c r="D67" s="293" t="str">
        <f>IF(INDEX('CoC Ranking Data'!$A$1:$CB$106,ROW($E69),66)&lt;&gt;"",INDEX('CoC Ranking Data'!$A$1:$CB$106,ROW($E69),66),"")</f>
        <v/>
      </c>
      <c r="E67" s="264" t="str">
        <f t="shared" si="0"/>
        <v/>
      </c>
    </row>
    <row r="68" spans="1:5" x14ac:dyDescent="0.25">
      <c r="A68" s="292" t="str">
        <f>IF(INDEX('CoC Ranking Data'!$A$1:$CB$106,ROW($E70),4)&lt;&gt;"",INDEX('CoC Ranking Data'!$A$1:$CB$106,ROW($E70),4),"")</f>
        <v/>
      </c>
      <c r="B68" s="292" t="str">
        <f>IF(INDEX('CoC Ranking Data'!$A$1:$CB$106,ROW($E70),5)&lt;&gt;"",INDEX('CoC Ranking Data'!$A$1:$CB$106,ROW($E70),5),"")</f>
        <v/>
      </c>
      <c r="C68" s="293" t="str">
        <f>IF(INDEX('CoC Ranking Data'!$A$1:$CB$106,ROW($E70),7)&lt;&gt;"",INDEX('CoC Ranking Data'!$A$1:$CB$106,ROW($E70),7),"")</f>
        <v/>
      </c>
      <c r="D68" s="293" t="str">
        <f>IF(INDEX('CoC Ranking Data'!$A$1:$CB$106,ROW($E70),66)&lt;&gt;"",INDEX('CoC Ranking Data'!$A$1:$CB$106,ROW($E70),66),"")</f>
        <v/>
      </c>
      <c r="E68" s="264" t="str">
        <f t="shared" si="0"/>
        <v/>
      </c>
    </row>
    <row r="69" spans="1:5" x14ac:dyDescent="0.25">
      <c r="A69" s="292" t="str">
        <f>IF(INDEX('CoC Ranking Data'!$A$1:$CB$106,ROW($E71),4)&lt;&gt;"",INDEX('CoC Ranking Data'!$A$1:$CB$106,ROW($E71),4),"")</f>
        <v/>
      </c>
      <c r="B69" s="292" t="str">
        <f>IF(INDEX('CoC Ranking Data'!$A$1:$CB$106,ROW($E71),5)&lt;&gt;"",INDEX('CoC Ranking Data'!$A$1:$CB$106,ROW($E71),5),"")</f>
        <v/>
      </c>
      <c r="C69" s="293" t="str">
        <f>IF(INDEX('CoC Ranking Data'!$A$1:$CB$106,ROW($E71),7)&lt;&gt;"",INDEX('CoC Ranking Data'!$A$1:$CB$106,ROW($E71),7),"")</f>
        <v/>
      </c>
      <c r="D69" s="293" t="str">
        <f>IF(INDEX('CoC Ranking Data'!$A$1:$CB$106,ROW($E71),66)&lt;&gt;"",INDEX('CoC Ranking Data'!$A$1:$CB$106,ROW($E71),66),"")</f>
        <v/>
      </c>
      <c r="E69" s="264" t="str">
        <f t="shared" si="0"/>
        <v/>
      </c>
    </row>
    <row r="70" spans="1:5" x14ac:dyDescent="0.25">
      <c r="A70" s="292" t="str">
        <f>IF(INDEX('CoC Ranking Data'!$A$1:$CB$106,ROW($E72),4)&lt;&gt;"",INDEX('CoC Ranking Data'!$A$1:$CB$106,ROW($E72),4),"")</f>
        <v/>
      </c>
      <c r="B70" s="292" t="str">
        <f>IF(INDEX('CoC Ranking Data'!$A$1:$CB$106,ROW($E72),5)&lt;&gt;"",INDEX('CoC Ranking Data'!$A$1:$CB$106,ROW($E72),5),"")</f>
        <v/>
      </c>
      <c r="C70" s="293" t="str">
        <f>IF(INDEX('CoC Ranking Data'!$A$1:$CB$106,ROW($E72),7)&lt;&gt;"",INDEX('CoC Ranking Data'!$A$1:$CB$106,ROW($E72),7),"")</f>
        <v/>
      </c>
      <c r="D70" s="293" t="str">
        <f>IF(INDEX('CoC Ranking Data'!$A$1:$CB$106,ROW($E72),66)&lt;&gt;"",INDEX('CoC Ranking Data'!$A$1:$CB$106,ROW($E72),66),"")</f>
        <v/>
      </c>
      <c r="E70" s="264" t="str">
        <f t="shared" si="0"/>
        <v/>
      </c>
    </row>
    <row r="71" spans="1:5" x14ac:dyDescent="0.25">
      <c r="A71" s="292" t="str">
        <f>IF(INDEX('CoC Ranking Data'!$A$1:$CB$106,ROW($E73),4)&lt;&gt;"",INDEX('CoC Ranking Data'!$A$1:$CB$106,ROW($E73),4),"")</f>
        <v/>
      </c>
      <c r="B71" s="292" t="str">
        <f>IF(INDEX('CoC Ranking Data'!$A$1:$CB$106,ROW($E73),5)&lt;&gt;"",INDEX('CoC Ranking Data'!$A$1:$CB$106,ROW($E73),5),"")</f>
        <v/>
      </c>
      <c r="C71" s="293" t="str">
        <f>IF(INDEX('CoC Ranking Data'!$A$1:$CB$106,ROW($E73),7)&lt;&gt;"",INDEX('CoC Ranking Data'!$A$1:$CB$106,ROW($E73),7),"")</f>
        <v/>
      </c>
      <c r="D71" s="293" t="str">
        <f>IF(INDEX('CoC Ranking Data'!$A$1:$CB$106,ROW($E73),66)&lt;&gt;"",INDEX('CoC Ranking Data'!$A$1:$CB$106,ROW($E73),66),"")</f>
        <v/>
      </c>
      <c r="E71" s="264" t="str">
        <f t="shared" ref="E71:E102" si="1">IF(A71&lt;&gt;"", IF(D71 = "Yes", -5, 0), "")</f>
        <v/>
      </c>
    </row>
    <row r="72" spans="1:5" x14ac:dyDescent="0.25">
      <c r="A72" s="292" t="str">
        <f>IF(INDEX('CoC Ranking Data'!$A$1:$CB$106,ROW($E74),4)&lt;&gt;"",INDEX('CoC Ranking Data'!$A$1:$CB$106,ROW($E74),4),"")</f>
        <v/>
      </c>
      <c r="B72" s="292" t="str">
        <f>IF(INDEX('CoC Ranking Data'!$A$1:$CB$106,ROW($E74),5)&lt;&gt;"",INDEX('CoC Ranking Data'!$A$1:$CB$106,ROW($E74),5),"")</f>
        <v/>
      </c>
      <c r="C72" s="293" t="str">
        <f>IF(INDEX('CoC Ranking Data'!$A$1:$CB$106,ROW($E74),7)&lt;&gt;"",INDEX('CoC Ranking Data'!$A$1:$CB$106,ROW($E74),7),"")</f>
        <v/>
      </c>
      <c r="D72" s="293" t="str">
        <f>IF(INDEX('CoC Ranking Data'!$A$1:$CB$106,ROW($E74),66)&lt;&gt;"",INDEX('CoC Ranking Data'!$A$1:$CB$106,ROW($E74),66),"")</f>
        <v/>
      </c>
      <c r="E72" s="264" t="str">
        <f t="shared" si="1"/>
        <v/>
      </c>
    </row>
    <row r="73" spans="1:5" x14ac:dyDescent="0.25">
      <c r="A73" s="292" t="str">
        <f>IF(INDEX('CoC Ranking Data'!$A$1:$CB$106,ROW($E75),4)&lt;&gt;"",INDEX('CoC Ranking Data'!$A$1:$CB$106,ROW($E75),4),"")</f>
        <v/>
      </c>
      <c r="B73" s="292" t="str">
        <f>IF(INDEX('CoC Ranking Data'!$A$1:$CB$106,ROW($E75),5)&lt;&gt;"",INDEX('CoC Ranking Data'!$A$1:$CB$106,ROW($E75),5),"")</f>
        <v/>
      </c>
      <c r="C73" s="293" t="str">
        <f>IF(INDEX('CoC Ranking Data'!$A$1:$CB$106,ROW($E75),7)&lt;&gt;"",INDEX('CoC Ranking Data'!$A$1:$CB$106,ROW($E75),7),"")</f>
        <v/>
      </c>
      <c r="D73" s="293" t="str">
        <f>IF(INDEX('CoC Ranking Data'!$A$1:$CB$106,ROW($E75),66)&lt;&gt;"",INDEX('CoC Ranking Data'!$A$1:$CB$106,ROW($E75),66),"")</f>
        <v/>
      </c>
      <c r="E73" s="264" t="str">
        <f t="shared" si="1"/>
        <v/>
      </c>
    </row>
    <row r="74" spans="1:5" x14ac:dyDescent="0.25">
      <c r="A74" s="292" t="str">
        <f>IF(INDEX('CoC Ranking Data'!$A$1:$CB$106,ROW($E76),4)&lt;&gt;"",INDEX('CoC Ranking Data'!$A$1:$CB$106,ROW($E76),4),"")</f>
        <v/>
      </c>
      <c r="B74" s="292" t="str">
        <f>IF(INDEX('CoC Ranking Data'!$A$1:$CB$106,ROW($E76),5)&lt;&gt;"",INDEX('CoC Ranking Data'!$A$1:$CB$106,ROW($E76),5),"")</f>
        <v/>
      </c>
      <c r="C74" s="293" t="str">
        <f>IF(INDEX('CoC Ranking Data'!$A$1:$CB$106,ROW($E76),7)&lt;&gt;"",INDEX('CoC Ranking Data'!$A$1:$CB$106,ROW($E76),7),"")</f>
        <v/>
      </c>
      <c r="D74" s="293" t="str">
        <f>IF(INDEX('CoC Ranking Data'!$A$1:$CB$106,ROW($E76),66)&lt;&gt;"",INDEX('CoC Ranking Data'!$A$1:$CB$106,ROW($E76),66),"")</f>
        <v/>
      </c>
      <c r="E74" s="264" t="str">
        <f t="shared" si="1"/>
        <v/>
      </c>
    </row>
    <row r="75" spans="1:5" x14ac:dyDescent="0.25">
      <c r="A75" s="292" t="str">
        <f>IF(INDEX('CoC Ranking Data'!$A$1:$CB$106,ROW($E77),4)&lt;&gt;"",INDEX('CoC Ranking Data'!$A$1:$CB$106,ROW($E77),4),"")</f>
        <v/>
      </c>
      <c r="B75" s="292" t="str">
        <f>IF(INDEX('CoC Ranking Data'!$A$1:$CB$106,ROW($E77),5)&lt;&gt;"",INDEX('CoC Ranking Data'!$A$1:$CB$106,ROW($E77),5),"")</f>
        <v/>
      </c>
      <c r="C75" s="293" t="str">
        <f>IF(INDEX('CoC Ranking Data'!$A$1:$CB$106,ROW($E77),7)&lt;&gt;"",INDEX('CoC Ranking Data'!$A$1:$CB$106,ROW($E77),7),"")</f>
        <v/>
      </c>
      <c r="D75" s="293" t="str">
        <f>IF(INDEX('CoC Ranking Data'!$A$1:$CB$106,ROW($E77),66)&lt;&gt;"",INDEX('CoC Ranking Data'!$A$1:$CB$106,ROW($E77),66),"")</f>
        <v/>
      </c>
      <c r="E75" s="264" t="str">
        <f t="shared" si="1"/>
        <v/>
      </c>
    </row>
    <row r="76" spans="1:5" x14ac:dyDescent="0.25">
      <c r="A76" s="292" t="str">
        <f>IF(INDEX('CoC Ranking Data'!$A$1:$CB$106,ROW($E78),4)&lt;&gt;"",INDEX('CoC Ranking Data'!$A$1:$CB$106,ROW($E78),4),"")</f>
        <v/>
      </c>
      <c r="B76" s="292" t="str">
        <f>IF(INDEX('CoC Ranking Data'!$A$1:$CB$106,ROW($E78),5)&lt;&gt;"",INDEX('CoC Ranking Data'!$A$1:$CB$106,ROW($E78),5),"")</f>
        <v/>
      </c>
      <c r="C76" s="293" t="str">
        <f>IF(INDEX('CoC Ranking Data'!$A$1:$CB$106,ROW($E78),7)&lt;&gt;"",INDEX('CoC Ranking Data'!$A$1:$CB$106,ROW($E78),7),"")</f>
        <v/>
      </c>
      <c r="D76" s="293" t="str">
        <f>IF(INDEX('CoC Ranking Data'!$A$1:$CB$106,ROW($E78),66)&lt;&gt;"",INDEX('CoC Ranking Data'!$A$1:$CB$106,ROW($E78),66),"")</f>
        <v/>
      </c>
      <c r="E76" s="264" t="str">
        <f t="shared" si="1"/>
        <v/>
      </c>
    </row>
    <row r="77" spans="1:5" x14ac:dyDescent="0.25">
      <c r="A77" s="292" t="str">
        <f>IF(INDEX('CoC Ranking Data'!$A$1:$CB$106,ROW($E79),4)&lt;&gt;"",INDEX('CoC Ranking Data'!$A$1:$CB$106,ROW($E79),4),"")</f>
        <v/>
      </c>
      <c r="B77" s="292" t="str">
        <f>IF(INDEX('CoC Ranking Data'!$A$1:$CB$106,ROW($E79),5)&lt;&gt;"",INDEX('CoC Ranking Data'!$A$1:$CB$106,ROW($E79),5),"")</f>
        <v/>
      </c>
      <c r="C77" s="293" t="str">
        <f>IF(INDEX('CoC Ranking Data'!$A$1:$CB$106,ROW($E79),7)&lt;&gt;"",INDEX('CoC Ranking Data'!$A$1:$CB$106,ROW($E79),7),"")</f>
        <v/>
      </c>
      <c r="D77" s="293" t="str">
        <f>IF(INDEX('CoC Ranking Data'!$A$1:$CB$106,ROW($E79),66)&lt;&gt;"",INDEX('CoC Ranking Data'!$A$1:$CB$106,ROW($E79),66),"")</f>
        <v/>
      </c>
      <c r="E77" s="264" t="str">
        <f t="shared" si="1"/>
        <v/>
      </c>
    </row>
    <row r="78" spans="1:5" x14ac:dyDescent="0.25">
      <c r="A78" s="292" t="str">
        <f>IF(INDEX('CoC Ranking Data'!$A$1:$CB$106,ROW($E80),4)&lt;&gt;"",INDEX('CoC Ranking Data'!$A$1:$CB$106,ROW($E80),4),"")</f>
        <v/>
      </c>
      <c r="B78" s="292" t="str">
        <f>IF(INDEX('CoC Ranking Data'!$A$1:$CB$106,ROW($E80),5)&lt;&gt;"",INDEX('CoC Ranking Data'!$A$1:$CB$106,ROW($E80),5),"")</f>
        <v/>
      </c>
      <c r="C78" s="293" t="str">
        <f>IF(INDEX('CoC Ranking Data'!$A$1:$CB$106,ROW($E80),7)&lt;&gt;"",INDEX('CoC Ranking Data'!$A$1:$CB$106,ROW($E80),7),"")</f>
        <v/>
      </c>
      <c r="D78" s="293" t="str">
        <f>IF(INDEX('CoC Ranking Data'!$A$1:$CB$106,ROW($E80),66)&lt;&gt;"",INDEX('CoC Ranking Data'!$A$1:$CB$106,ROW($E80),66),"")</f>
        <v/>
      </c>
      <c r="E78" s="264" t="str">
        <f t="shared" si="1"/>
        <v/>
      </c>
    </row>
    <row r="79" spans="1:5" x14ac:dyDescent="0.25">
      <c r="A79" s="292" t="str">
        <f>IF(INDEX('CoC Ranking Data'!$A$1:$CB$106,ROW($E81),4)&lt;&gt;"",INDEX('CoC Ranking Data'!$A$1:$CB$106,ROW($E81),4),"")</f>
        <v/>
      </c>
      <c r="B79" s="292" t="str">
        <f>IF(INDEX('CoC Ranking Data'!$A$1:$CB$106,ROW($E81),5)&lt;&gt;"",INDEX('CoC Ranking Data'!$A$1:$CB$106,ROW($E81),5),"")</f>
        <v/>
      </c>
      <c r="C79" s="293" t="str">
        <f>IF(INDEX('CoC Ranking Data'!$A$1:$CB$106,ROW($E81),7)&lt;&gt;"",INDEX('CoC Ranking Data'!$A$1:$CB$106,ROW($E81),7),"")</f>
        <v/>
      </c>
      <c r="D79" s="293" t="str">
        <f>IF(INDEX('CoC Ranking Data'!$A$1:$CB$106,ROW($E81),66)&lt;&gt;"",INDEX('CoC Ranking Data'!$A$1:$CB$106,ROW($E81),66),"")</f>
        <v/>
      </c>
      <c r="E79" s="264" t="str">
        <f t="shared" si="1"/>
        <v/>
      </c>
    </row>
    <row r="80" spans="1:5" x14ac:dyDescent="0.25">
      <c r="A80" s="292" t="str">
        <f>IF(INDEX('CoC Ranking Data'!$A$1:$CB$106,ROW($E82),4)&lt;&gt;"",INDEX('CoC Ranking Data'!$A$1:$CB$106,ROW($E82),4),"")</f>
        <v/>
      </c>
      <c r="B80" s="292" t="str">
        <f>IF(INDEX('CoC Ranking Data'!$A$1:$CB$106,ROW($E82),5)&lt;&gt;"",INDEX('CoC Ranking Data'!$A$1:$CB$106,ROW($E82),5),"")</f>
        <v/>
      </c>
      <c r="C80" s="293" t="str">
        <f>IF(INDEX('CoC Ranking Data'!$A$1:$CB$106,ROW($E82),7)&lt;&gt;"",INDEX('CoC Ranking Data'!$A$1:$CB$106,ROW($E82),7),"")</f>
        <v/>
      </c>
      <c r="D80" s="293" t="str">
        <f>IF(INDEX('CoC Ranking Data'!$A$1:$CB$106,ROW($E82),66)&lt;&gt;"",INDEX('CoC Ranking Data'!$A$1:$CB$106,ROW($E82),66),"")</f>
        <v/>
      </c>
      <c r="E80" s="264" t="str">
        <f t="shared" si="1"/>
        <v/>
      </c>
    </row>
    <row r="81" spans="1:5" x14ac:dyDescent="0.25">
      <c r="A81" s="292" t="str">
        <f>IF(INDEX('CoC Ranking Data'!$A$1:$CB$106,ROW($E83),4)&lt;&gt;"",INDEX('CoC Ranking Data'!$A$1:$CB$106,ROW($E83),4),"")</f>
        <v/>
      </c>
      <c r="B81" s="292" t="str">
        <f>IF(INDEX('CoC Ranking Data'!$A$1:$CB$106,ROW($E83),5)&lt;&gt;"",INDEX('CoC Ranking Data'!$A$1:$CB$106,ROW($E83),5),"")</f>
        <v/>
      </c>
      <c r="C81" s="293" t="str">
        <f>IF(INDEX('CoC Ranking Data'!$A$1:$CB$106,ROW($E83),7)&lt;&gt;"",INDEX('CoC Ranking Data'!$A$1:$CB$106,ROW($E83),7),"")</f>
        <v/>
      </c>
      <c r="D81" s="293" t="str">
        <f>IF(INDEX('CoC Ranking Data'!$A$1:$CB$106,ROW($E83),66)&lt;&gt;"",INDEX('CoC Ranking Data'!$A$1:$CB$106,ROW($E83),66),"")</f>
        <v/>
      </c>
      <c r="E81" s="264" t="str">
        <f t="shared" si="1"/>
        <v/>
      </c>
    </row>
    <row r="82" spans="1:5" x14ac:dyDescent="0.25">
      <c r="A82" s="292" t="str">
        <f>IF(INDEX('CoC Ranking Data'!$A$1:$CB$106,ROW($E84),4)&lt;&gt;"",INDEX('CoC Ranking Data'!$A$1:$CB$106,ROW($E84),4),"")</f>
        <v/>
      </c>
      <c r="B82" s="292" t="str">
        <f>IF(INDEX('CoC Ranking Data'!$A$1:$CB$106,ROW($E84),5)&lt;&gt;"",INDEX('CoC Ranking Data'!$A$1:$CB$106,ROW($E84),5),"")</f>
        <v/>
      </c>
      <c r="C82" s="293" t="str">
        <f>IF(INDEX('CoC Ranking Data'!$A$1:$CB$106,ROW($E84),7)&lt;&gt;"",INDEX('CoC Ranking Data'!$A$1:$CB$106,ROW($E84),7),"")</f>
        <v/>
      </c>
      <c r="D82" s="293" t="str">
        <f>IF(INDEX('CoC Ranking Data'!$A$1:$CB$106,ROW($E84),66)&lt;&gt;"",INDEX('CoC Ranking Data'!$A$1:$CB$106,ROW($E84),66),"")</f>
        <v/>
      </c>
      <c r="E82" s="264" t="str">
        <f t="shared" si="1"/>
        <v/>
      </c>
    </row>
    <row r="83" spans="1:5" x14ac:dyDescent="0.25">
      <c r="A83" s="292" t="str">
        <f>IF(INDEX('CoC Ranking Data'!$A$1:$CB$106,ROW($E85),4)&lt;&gt;"",INDEX('CoC Ranking Data'!$A$1:$CB$106,ROW($E85),4),"")</f>
        <v/>
      </c>
      <c r="B83" s="292" t="str">
        <f>IF(INDEX('CoC Ranking Data'!$A$1:$CB$106,ROW($E85),5)&lt;&gt;"",INDEX('CoC Ranking Data'!$A$1:$CB$106,ROW($E85),5),"")</f>
        <v/>
      </c>
      <c r="C83" s="293" t="str">
        <f>IF(INDEX('CoC Ranking Data'!$A$1:$CB$106,ROW($E85),7)&lt;&gt;"",INDEX('CoC Ranking Data'!$A$1:$CB$106,ROW($E85),7),"")</f>
        <v/>
      </c>
      <c r="D83" s="293" t="str">
        <f>IF(INDEX('CoC Ranking Data'!$A$1:$CB$106,ROW($E85),66)&lt;&gt;"",INDEX('CoC Ranking Data'!$A$1:$CB$106,ROW($E85),66),"")</f>
        <v/>
      </c>
      <c r="E83" s="264" t="str">
        <f t="shared" si="1"/>
        <v/>
      </c>
    </row>
    <row r="84" spans="1:5" x14ac:dyDescent="0.25">
      <c r="A84" s="292" t="str">
        <f>IF(INDEX('CoC Ranking Data'!$A$1:$CB$106,ROW($E86),4)&lt;&gt;"",INDEX('CoC Ranking Data'!$A$1:$CB$106,ROW($E86),4),"")</f>
        <v/>
      </c>
      <c r="B84" s="292" t="str">
        <f>IF(INDEX('CoC Ranking Data'!$A$1:$CB$106,ROW($E86),5)&lt;&gt;"",INDEX('CoC Ranking Data'!$A$1:$CB$106,ROW($E86),5),"")</f>
        <v/>
      </c>
      <c r="C84" s="293" t="str">
        <f>IF(INDEX('CoC Ranking Data'!$A$1:$CB$106,ROW($E86),7)&lt;&gt;"",INDEX('CoC Ranking Data'!$A$1:$CB$106,ROW($E86),7),"")</f>
        <v/>
      </c>
      <c r="D84" s="293" t="str">
        <f>IF(INDEX('CoC Ranking Data'!$A$1:$CB$106,ROW($E86),66)&lt;&gt;"",INDEX('CoC Ranking Data'!$A$1:$CB$106,ROW($E86),66),"")</f>
        <v/>
      </c>
      <c r="E84" s="264" t="str">
        <f t="shared" si="1"/>
        <v/>
      </c>
    </row>
    <row r="85" spans="1:5" x14ac:dyDescent="0.25">
      <c r="A85" s="292" t="str">
        <f>IF(INDEX('CoC Ranking Data'!$A$1:$CB$106,ROW($E87),4)&lt;&gt;"",INDEX('CoC Ranking Data'!$A$1:$CB$106,ROW($E87),4),"")</f>
        <v/>
      </c>
      <c r="B85" s="292" t="str">
        <f>IF(INDEX('CoC Ranking Data'!$A$1:$CB$106,ROW($E87),5)&lt;&gt;"",INDEX('CoC Ranking Data'!$A$1:$CB$106,ROW($E87),5),"")</f>
        <v/>
      </c>
      <c r="C85" s="293" t="str">
        <f>IF(INDEX('CoC Ranking Data'!$A$1:$CB$106,ROW($E87),7)&lt;&gt;"",INDEX('CoC Ranking Data'!$A$1:$CB$106,ROW($E87),7),"")</f>
        <v/>
      </c>
      <c r="D85" s="293" t="str">
        <f>IF(INDEX('CoC Ranking Data'!$A$1:$CB$106,ROW($E87),66)&lt;&gt;"",INDEX('CoC Ranking Data'!$A$1:$CB$106,ROW($E87),66),"")</f>
        <v/>
      </c>
      <c r="E85" s="264" t="str">
        <f t="shared" si="1"/>
        <v/>
      </c>
    </row>
    <row r="86" spans="1:5" x14ac:dyDescent="0.25">
      <c r="A86" s="292" t="str">
        <f>IF(INDEX('CoC Ranking Data'!$A$1:$CB$106,ROW($E88),4)&lt;&gt;"",INDEX('CoC Ranking Data'!$A$1:$CB$106,ROW($E88),4),"")</f>
        <v/>
      </c>
      <c r="B86" s="292" t="str">
        <f>IF(INDEX('CoC Ranking Data'!$A$1:$CB$106,ROW($E88),5)&lt;&gt;"",INDEX('CoC Ranking Data'!$A$1:$CB$106,ROW($E88),5),"")</f>
        <v/>
      </c>
      <c r="C86" s="293" t="str">
        <f>IF(INDEX('CoC Ranking Data'!$A$1:$CB$106,ROW($E88),7)&lt;&gt;"",INDEX('CoC Ranking Data'!$A$1:$CB$106,ROW($E88),7),"")</f>
        <v/>
      </c>
      <c r="D86" s="293" t="str">
        <f>IF(INDEX('CoC Ranking Data'!$A$1:$CB$106,ROW($E88),66)&lt;&gt;"",INDEX('CoC Ranking Data'!$A$1:$CB$106,ROW($E88),66),"")</f>
        <v/>
      </c>
      <c r="E86" s="264" t="str">
        <f t="shared" si="1"/>
        <v/>
      </c>
    </row>
    <row r="87" spans="1:5" x14ac:dyDescent="0.25">
      <c r="A87" s="292" t="str">
        <f>IF(INDEX('CoC Ranking Data'!$A$1:$CB$106,ROW($E89),4)&lt;&gt;"",INDEX('CoC Ranking Data'!$A$1:$CB$106,ROW($E89),4),"")</f>
        <v/>
      </c>
      <c r="B87" s="292" t="str">
        <f>IF(INDEX('CoC Ranking Data'!$A$1:$CB$106,ROW($E89),5)&lt;&gt;"",INDEX('CoC Ranking Data'!$A$1:$CB$106,ROW($E89),5),"")</f>
        <v/>
      </c>
      <c r="C87" s="293" t="str">
        <f>IF(INDEX('CoC Ranking Data'!$A$1:$CB$106,ROW($E89),7)&lt;&gt;"",INDEX('CoC Ranking Data'!$A$1:$CB$106,ROW($E89),7),"")</f>
        <v/>
      </c>
      <c r="D87" s="293" t="str">
        <f>IF(INDEX('CoC Ranking Data'!$A$1:$CB$106,ROW($E89),66)&lt;&gt;"",INDEX('CoC Ranking Data'!$A$1:$CB$106,ROW($E89),66),"")</f>
        <v/>
      </c>
      <c r="E87" s="264" t="str">
        <f t="shared" si="1"/>
        <v/>
      </c>
    </row>
    <row r="88" spans="1:5" x14ac:dyDescent="0.25">
      <c r="A88" s="292" t="str">
        <f>IF(INDEX('CoC Ranking Data'!$A$1:$CB$106,ROW($E90),4)&lt;&gt;"",INDEX('CoC Ranking Data'!$A$1:$CB$106,ROW($E90),4),"")</f>
        <v/>
      </c>
      <c r="B88" s="292" t="str">
        <f>IF(INDEX('CoC Ranking Data'!$A$1:$CB$106,ROW($E90),5)&lt;&gt;"",INDEX('CoC Ranking Data'!$A$1:$CB$106,ROW($E90),5),"")</f>
        <v/>
      </c>
      <c r="C88" s="293" t="str">
        <f>IF(INDEX('CoC Ranking Data'!$A$1:$CB$106,ROW($E90),7)&lt;&gt;"",INDEX('CoC Ranking Data'!$A$1:$CB$106,ROW($E90),7),"")</f>
        <v/>
      </c>
      <c r="D88" s="293" t="str">
        <f>IF(INDEX('CoC Ranking Data'!$A$1:$CB$106,ROW($E90),66)&lt;&gt;"",INDEX('CoC Ranking Data'!$A$1:$CB$106,ROW($E90),66),"")</f>
        <v/>
      </c>
      <c r="E88" s="264" t="str">
        <f t="shared" si="1"/>
        <v/>
      </c>
    </row>
    <row r="89" spans="1:5" x14ac:dyDescent="0.25">
      <c r="A89" s="292" t="str">
        <f>IF(INDEX('CoC Ranking Data'!$A$1:$CB$106,ROW($E91),4)&lt;&gt;"",INDEX('CoC Ranking Data'!$A$1:$CB$106,ROW($E91),4),"")</f>
        <v/>
      </c>
      <c r="B89" s="292" t="str">
        <f>IF(INDEX('CoC Ranking Data'!$A$1:$CB$106,ROW($E91),5)&lt;&gt;"",INDEX('CoC Ranking Data'!$A$1:$CB$106,ROW($E91),5),"")</f>
        <v/>
      </c>
      <c r="C89" s="293" t="str">
        <f>IF(INDEX('CoC Ranking Data'!$A$1:$CB$106,ROW($E91),7)&lt;&gt;"",INDEX('CoC Ranking Data'!$A$1:$CB$106,ROW($E91),7),"")</f>
        <v/>
      </c>
      <c r="D89" s="293" t="str">
        <f>IF(INDEX('CoC Ranking Data'!$A$1:$CB$106,ROW($E91),66)&lt;&gt;"",INDEX('CoC Ranking Data'!$A$1:$CB$106,ROW($E91),66),"")</f>
        <v/>
      </c>
      <c r="E89" s="264" t="str">
        <f t="shared" si="1"/>
        <v/>
      </c>
    </row>
    <row r="90" spans="1:5" x14ac:dyDescent="0.25">
      <c r="A90" s="292" t="str">
        <f>IF(INDEX('CoC Ranking Data'!$A$1:$CB$106,ROW($E92),4)&lt;&gt;"",INDEX('CoC Ranking Data'!$A$1:$CB$106,ROW($E92),4),"")</f>
        <v/>
      </c>
      <c r="B90" s="292" t="str">
        <f>IF(INDEX('CoC Ranking Data'!$A$1:$CB$106,ROW($E92),5)&lt;&gt;"",INDEX('CoC Ranking Data'!$A$1:$CB$106,ROW($E92),5),"")</f>
        <v/>
      </c>
      <c r="C90" s="293" t="str">
        <f>IF(INDEX('CoC Ranking Data'!$A$1:$CB$106,ROW($E92),7)&lt;&gt;"",INDEX('CoC Ranking Data'!$A$1:$CB$106,ROW($E92),7),"")</f>
        <v/>
      </c>
      <c r="D90" s="293" t="str">
        <f>IF(INDEX('CoC Ranking Data'!$A$1:$CB$106,ROW($E92),66)&lt;&gt;"",INDEX('CoC Ranking Data'!$A$1:$CB$106,ROW($E92),66),"")</f>
        <v/>
      </c>
      <c r="E90" s="264" t="str">
        <f t="shared" si="1"/>
        <v/>
      </c>
    </row>
    <row r="91" spans="1:5" x14ac:dyDescent="0.25">
      <c r="A91" s="292" t="str">
        <f>IF(INDEX('CoC Ranking Data'!$A$1:$CB$106,ROW($E93),4)&lt;&gt;"",INDEX('CoC Ranking Data'!$A$1:$CB$106,ROW($E93),4),"")</f>
        <v/>
      </c>
      <c r="B91" s="292" t="str">
        <f>IF(INDEX('CoC Ranking Data'!$A$1:$CB$106,ROW($E93),5)&lt;&gt;"",INDEX('CoC Ranking Data'!$A$1:$CB$106,ROW($E93),5),"")</f>
        <v/>
      </c>
      <c r="C91" s="293" t="str">
        <f>IF(INDEX('CoC Ranking Data'!$A$1:$CB$106,ROW($E93),7)&lt;&gt;"",INDEX('CoC Ranking Data'!$A$1:$CB$106,ROW($E93),7),"")</f>
        <v/>
      </c>
      <c r="D91" s="293" t="str">
        <f>IF(INDEX('CoC Ranking Data'!$A$1:$CB$106,ROW($E93),66)&lt;&gt;"",INDEX('CoC Ranking Data'!$A$1:$CB$106,ROW($E93),66),"")</f>
        <v/>
      </c>
      <c r="E91" s="264" t="str">
        <f t="shared" si="1"/>
        <v/>
      </c>
    </row>
    <row r="92" spans="1:5" x14ac:dyDescent="0.25">
      <c r="A92" s="292" t="str">
        <f>IF(INDEX('CoC Ranking Data'!$A$1:$CB$106,ROW($E94),4)&lt;&gt;"",INDEX('CoC Ranking Data'!$A$1:$CB$106,ROW($E94),4),"")</f>
        <v/>
      </c>
      <c r="B92" s="292" t="str">
        <f>IF(INDEX('CoC Ranking Data'!$A$1:$CB$106,ROW($E94),5)&lt;&gt;"",INDEX('CoC Ranking Data'!$A$1:$CB$106,ROW($E94),5),"")</f>
        <v/>
      </c>
      <c r="C92" s="293" t="str">
        <f>IF(INDEX('CoC Ranking Data'!$A$1:$CB$106,ROW($E94),7)&lt;&gt;"",INDEX('CoC Ranking Data'!$A$1:$CB$106,ROW($E94),7),"")</f>
        <v/>
      </c>
      <c r="D92" s="293" t="str">
        <f>IF(INDEX('CoC Ranking Data'!$A$1:$CB$106,ROW($E94),66)&lt;&gt;"",INDEX('CoC Ranking Data'!$A$1:$CB$106,ROW($E94),66),"")</f>
        <v/>
      </c>
      <c r="E92" s="264" t="str">
        <f t="shared" si="1"/>
        <v/>
      </c>
    </row>
    <row r="93" spans="1:5" x14ac:dyDescent="0.25">
      <c r="A93" s="292" t="str">
        <f>IF(INDEX('CoC Ranking Data'!$A$1:$CB$106,ROW($E95),4)&lt;&gt;"",INDEX('CoC Ranking Data'!$A$1:$CB$106,ROW($E95),4),"")</f>
        <v/>
      </c>
      <c r="B93" s="292" t="str">
        <f>IF(INDEX('CoC Ranking Data'!$A$1:$CB$106,ROW($E95),5)&lt;&gt;"",INDEX('CoC Ranking Data'!$A$1:$CB$106,ROW($E95),5),"")</f>
        <v/>
      </c>
      <c r="C93" s="293" t="str">
        <f>IF(INDEX('CoC Ranking Data'!$A$1:$CB$106,ROW($E95),7)&lt;&gt;"",INDEX('CoC Ranking Data'!$A$1:$CB$106,ROW($E95),7),"")</f>
        <v/>
      </c>
      <c r="D93" s="293" t="str">
        <f>IF(INDEX('CoC Ranking Data'!$A$1:$CB$106,ROW($E95),66)&lt;&gt;"",INDEX('CoC Ranking Data'!$A$1:$CB$106,ROW($E95),66),"")</f>
        <v/>
      </c>
      <c r="E93" s="264" t="str">
        <f t="shared" si="1"/>
        <v/>
      </c>
    </row>
    <row r="94" spans="1:5" x14ac:dyDescent="0.25">
      <c r="A94" s="292" t="str">
        <f>IF(INDEX('CoC Ranking Data'!$A$1:$CB$106,ROW($E96),4)&lt;&gt;"",INDEX('CoC Ranking Data'!$A$1:$CB$106,ROW($E96),4),"")</f>
        <v/>
      </c>
      <c r="B94" s="292" t="str">
        <f>IF(INDEX('CoC Ranking Data'!$A$1:$CB$106,ROW($E96),5)&lt;&gt;"",INDEX('CoC Ranking Data'!$A$1:$CB$106,ROW($E96),5),"")</f>
        <v/>
      </c>
      <c r="C94" s="293" t="str">
        <f>IF(INDEX('CoC Ranking Data'!$A$1:$CB$106,ROW($E96),7)&lt;&gt;"",INDEX('CoC Ranking Data'!$A$1:$CB$106,ROW($E96),7),"")</f>
        <v/>
      </c>
      <c r="D94" s="293" t="str">
        <f>IF(INDEX('CoC Ranking Data'!$A$1:$CB$106,ROW($E96),66)&lt;&gt;"",INDEX('CoC Ranking Data'!$A$1:$CB$106,ROW($E96),66),"")</f>
        <v/>
      </c>
      <c r="E94" s="264" t="str">
        <f t="shared" si="1"/>
        <v/>
      </c>
    </row>
    <row r="95" spans="1:5" x14ac:dyDescent="0.25">
      <c r="A95" s="292" t="str">
        <f>IF(INDEX('CoC Ranking Data'!$A$1:$CB$106,ROW($E97),4)&lt;&gt;"",INDEX('CoC Ranking Data'!$A$1:$CB$106,ROW($E97),4),"")</f>
        <v/>
      </c>
      <c r="B95" s="292" t="str">
        <f>IF(INDEX('CoC Ranking Data'!$A$1:$CB$106,ROW($E97),5)&lt;&gt;"",INDEX('CoC Ranking Data'!$A$1:$CB$106,ROW($E97),5),"")</f>
        <v/>
      </c>
      <c r="C95" s="293" t="str">
        <f>IF(INDEX('CoC Ranking Data'!$A$1:$CB$106,ROW($E97),7)&lt;&gt;"",INDEX('CoC Ranking Data'!$A$1:$CB$106,ROW($E97),7),"")</f>
        <v/>
      </c>
      <c r="D95" s="293" t="str">
        <f>IF(INDEX('CoC Ranking Data'!$A$1:$CB$106,ROW($E97),66)&lt;&gt;"",INDEX('CoC Ranking Data'!$A$1:$CB$106,ROW($E97),66),"")</f>
        <v/>
      </c>
      <c r="E95" s="264" t="str">
        <f t="shared" si="1"/>
        <v/>
      </c>
    </row>
    <row r="96" spans="1:5" x14ac:dyDescent="0.25">
      <c r="A96" s="292" t="str">
        <f>IF(INDEX('CoC Ranking Data'!$A$1:$CB$106,ROW($E98),4)&lt;&gt;"",INDEX('CoC Ranking Data'!$A$1:$CB$106,ROW($E98),4),"")</f>
        <v/>
      </c>
      <c r="B96" s="292" t="str">
        <f>IF(INDEX('CoC Ranking Data'!$A$1:$CB$106,ROW($E98),5)&lt;&gt;"",INDEX('CoC Ranking Data'!$A$1:$CB$106,ROW($E98),5),"")</f>
        <v/>
      </c>
      <c r="C96" s="293" t="str">
        <f>IF(INDEX('CoC Ranking Data'!$A$1:$CB$106,ROW($E98),7)&lt;&gt;"",INDEX('CoC Ranking Data'!$A$1:$CB$106,ROW($E98),7),"")</f>
        <v/>
      </c>
      <c r="D96" s="293" t="str">
        <f>IF(INDEX('CoC Ranking Data'!$A$1:$CB$106,ROW($E98),66)&lt;&gt;"",INDEX('CoC Ranking Data'!$A$1:$CB$106,ROW($E98),66),"")</f>
        <v/>
      </c>
      <c r="E96" s="264" t="str">
        <f t="shared" si="1"/>
        <v/>
      </c>
    </row>
    <row r="97" spans="1:5" x14ac:dyDescent="0.25">
      <c r="A97" s="292" t="str">
        <f>IF(INDEX('CoC Ranking Data'!$A$1:$CB$106,ROW($E99),4)&lt;&gt;"",INDEX('CoC Ranking Data'!$A$1:$CB$106,ROW($E99),4),"")</f>
        <v/>
      </c>
      <c r="B97" s="292" t="str">
        <f>IF(INDEX('CoC Ranking Data'!$A$1:$CB$106,ROW($E99),5)&lt;&gt;"",INDEX('CoC Ranking Data'!$A$1:$CB$106,ROW($E99),5),"")</f>
        <v/>
      </c>
      <c r="C97" s="293" t="str">
        <f>IF(INDEX('CoC Ranking Data'!$A$1:$CB$106,ROW($E99),7)&lt;&gt;"",INDEX('CoC Ranking Data'!$A$1:$CB$106,ROW($E99),7),"")</f>
        <v/>
      </c>
      <c r="D97" s="293" t="str">
        <f>IF(INDEX('CoC Ranking Data'!$A$1:$CB$106,ROW($E99),66)&lt;&gt;"",INDEX('CoC Ranking Data'!$A$1:$CB$106,ROW($E99),66),"")</f>
        <v/>
      </c>
      <c r="E97" s="264" t="str">
        <f t="shared" si="1"/>
        <v/>
      </c>
    </row>
    <row r="98" spans="1:5" x14ac:dyDescent="0.25">
      <c r="A98" s="292" t="str">
        <f>IF(INDEX('CoC Ranking Data'!$A$1:$CB$106,ROW($E100),4)&lt;&gt;"",INDEX('CoC Ranking Data'!$A$1:$CB$106,ROW($E100),4),"")</f>
        <v/>
      </c>
      <c r="B98" s="292" t="str">
        <f>IF(INDEX('CoC Ranking Data'!$A$1:$CB$106,ROW($E100),5)&lt;&gt;"",INDEX('CoC Ranking Data'!$A$1:$CB$106,ROW($E100),5),"")</f>
        <v/>
      </c>
      <c r="C98" s="293" t="str">
        <f>IF(INDEX('CoC Ranking Data'!$A$1:$CB$106,ROW($E100),7)&lt;&gt;"",INDEX('CoC Ranking Data'!$A$1:$CB$106,ROW($E100),7),"")</f>
        <v/>
      </c>
      <c r="D98" s="293" t="str">
        <f>IF(INDEX('CoC Ranking Data'!$A$1:$CB$106,ROW($E100),66)&lt;&gt;"",INDEX('CoC Ranking Data'!$A$1:$CB$106,ROW($E100),66),"")</f>
        <v/>
      </c>
      <c r="E98" s="264" t="str">
        <f t="shared" si="1"/>
        <v/>
      </c>
    </row>
    <row r="99" spans="1:5" x14ac:dyDescent="0.25">
      <c r="A99" s="292" t="str">
        <f>IF(INDEX('CoC Ranking Data'!$A$1:$CB$106,ROW($E101),4)&lt;&gt;"",INDEX('CoC Ranking Data'!$A$1:$CB$106,ROW($E101),4),"")</f>
        <v/>
      </c>
      <c r="B99" s="292" t="str">
        <f>IF(INDEX('CoC Ranking Data'!$A$1:$CB$106,ROW($E101),5)&lt;&gt;"",INDEX('CoC Ranking Data'!$A$1:$CB$106,ROW($E101),5),"")</f>
        <v/>
      </c>
      <c r="C99" s="293" t="str">
        <f>IF(INDEX('CoC Ranking Data'!$A$1:$CB$106,ROW($E101),7)&lt;&gt;"",INDEX('CoC Ranking Data'!$A$1:$CB$106,ROW($E101),7),"")</f>
        <v/>
      </c>
      <c r="D99" s="293" t="str">
        <f>IF(INDEX('CoC Ranking Data'!$A$1:$CB$106,ROW($E101),66)&lt;&gt;"",INDEX('CoC Ranking Data'!$A$1:$CB$106,ROW($E101),66),"")</f>
        <v/>
      </c>
      <c r="E99" s="264" t="str">
        <f t="shared" si="1"/>
        <v/>
      </c>
    </row>
    <row r="100" spans="1:5" x14ac:dyDescent="0.25">
      <c r="A100" s="292" t="str">
        <f>IF(INDEX('CoC Ranking Data'!$A$1:$CB$106,ROW($E102),4)&lt;&gt;"",INDEX('CoC Ranking Data'!$A$1:$CB$106,ROW($E102),4),"")</f>
        <v/>
      </c>
      <c r="B100" s="292" t="str">
        <f>IF(INDEX('CoC Ranking Data'!$A$1:$CB$106,ROW($E102),5)&lt;&gt;"",INDEX('CoC Ranking Data'!$A$1:$CB$106,ROW($E102),5),"")</f>
        <v/>
      </c>
      <c r="C100" s="293" t="str">
        <f>IF(INDEX('CoC Ranking Data'!$A$1:$CB$106,ROW($E102),7)&lt;&gt;"",INDEX('CoC Ranking Data'!$A$1:$CB$106,ROW($E102),7),"")</f>
        <v/>
      </c>
      <c r="D100" s="293" t="str">
        <f>IF(INDEX('CoC Ranking Data'!$A$1:$CB$106,ROW($E102),66)&lt;&gt;"",INDEX('CoC Ranking Data'!$A$1:$CB$106,ROW($E102),66),"")</f>
        <v/>
      </c>
      <c r="E100" s="264" t="str">
        <f t="shared" si="1"/>
        <v/>
      </c>
    </row>
    <row r="101" spans="1:5" x14ac:dyDescent="0.25">
      <c r="A101" s="292" t="str">
        <f>IF(INDEX('CoC Ranking Data'!$A$1:$CB$106,ROW($E103),4)&lt;&gt;"",INDEX('CoC Ranking Data'!$A$1:$CB$106,ROW($E103),4),"")</f>
        <v/>
      </c>
      <c r="B101" s="292" t="str">
        <f>IF(INDEX('CoC Ranking Data'!$A$1:$CB$106,ROW($E103),5)&lt;&gt;"",INDEX('CoC Ranking Data'!$A$1:$CB$106,ROW($E103),5),"")</f>
        <v/>
      </c>
      <c r="C101" s="293" t="str">
        <f>IF(INDEX('CoC Ranking Data'!$A$1:$CB$106,ROW($E103),7)&lt;&gt;"",INDEX('CoC Ranking Data'!$A$1:$CB$106,ROW($E103),7),"")</f>
        <v/>
      </c>
      <c r="D101" s="293" t="str">
        <f>IF(INDEX('CoC Ranking Data'!$A$1:$CB$106,ROW($E103),66)&lt;&gt;"",INDEX('CoC Ranking Data'!$A$1:$CB$106,ROW($E103),66),"")</f>
        <v/>
      </c>
      <c r="E101" s="264" t="str">
        <f t="shared" si="1"/>
        <v/>
      </c>
    </row>
    <row r="102" spans="1:5" x14ac:dyDescent="0.25">
      <c r="A102" s="292" t="str">
        <f>IF(INDEX('CoC Ranking Data'!$A$1:$CB$106,ROW($E104),4)&lt;&gt;"",INDEX('CoC Ranking Data'!$A$1:$CB$106,ROW($E104),4),"")</f>
        <v/>
      </c>
      <c r="B102" s="292" t="str">
        <f>IF(INDEX('CoC Ranking Data'!$A$1:$CB$106,ROW($E104),5)&lt;&gt;"",INDEX('CoC Ranking Data'!$A$1:$CB$106,ROW($E104),5),"")</f>
        <v/>
      </c>
      <c r="C102" s="293" t="str">
        <f>IF(INDEX('CoC Ranking Data'!$A$1:$CB$106,ROW($E104),7)&lt;&gt;"",INDEX('CoC Ranking Data'!$A$1:$CB$106,ROW($E104),7),"")</f>
        <v/>
      </c>
      <c r="D102" s="293" t="str">
        <f>IF(INDEX('CoC Ranking Data'!$A$1:$CB$106,ROW($E104),66)&lt;&gt;"",INDEX('CoC Ranking Data'!$A$1:$CB$106,ROW($E104),66),"")</f>
        <v/>
      </c>
      <c r="E102" s="264" t="str">
        <f t="shared" si="1"/>
        <v/>
      </c>
    </row>
  </sheetData>
  <sheetProtection algorithmName="SHA-512" hashValue="5M3vE5SRE+FPKcf6XSVBTl/L3y5u2O7CmfGbTVYqnNBG7mtDQpo5bsVS2PscIVq86wKrCUUZxjTOVSQhfRLs+A==" saltValue="tA3ThJ3sRvz1Od31e1NVsQ==" spinCount="100000" sheet="1" objects="1" scenarios="1" selectLockedCells="1"/>
  <hyperlinks>
    <hyperlink ref="E1" location="'Scoring Chart'!A1" display="Return to Scoring Chart" xr:uid="{00000000-0004-0000-1B00-000000000000}"/>
  </hyperlinks>
  <pageMargins left="0.7" right="0.7" top="0.75" bottom="0.75" header="0.3" footer="0.3"/>
  <pageSetup paperSize="5" scale="7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14.85546875" style="1" customWidth="1"/>
  </cols>
  <sheetData>
    <row r="1" spans="1:5" ht="18" x14ac:dyDescent="0.25">
      <c r="A1" s="340"/>
      <c r="B1" s="413" t="s">
        <v>612</v>
      </c>
      <c r="C1" s="343"/>
      <c r="D1" s="376"/>
      <c r="E1" s="445" t="s">
        <v>581</v>
      </c>
    </row>
    <row r="2" spans="1:5" ht="15.75" customHeight="1" x14ac:dyDescent="0.25">
      <c r="A2" s="338"/>
      <c r="B2" s="751" t="s">
        <v>347</v>
      </c>
      <c r="D2" s="376"/>
    </row>
    <row r="3" spans="1:5" x14ac:dyDescent="0.25">
      <c r="A3"/>
      <c r="B3" s="751"/>
      <c r="D3" s="376"/>
    </row>
    <row r="4" spans="1:5" ht="15.75" customHeight="1" thickBot="1" x14ac:dyDescent="0.3"/>
    <row r="5" spans="1:5" s="12" customFormat="1" x14ac:dyDescent="0.25">
      <c r="A5" s="342" t="s">
        <v>2</v>
      </c>
      <c r="B5" s="342" t="s">
        <v>3</v>
      </c>
      <c r="C5" s="260" t="s">
        <v>4</v>
      </c>
      <c r="D5" s="261" t="s">
        <v>1</v>
      </c>
    </row>
    <row r="6" spans="1:5" s="9" customFormat="1" ht="13.5" customHeight="1" x14ac:dyDescent="0.2">
      <c r="A6" s="292" t="str">
        <f>IF(INDEX('CoC Ranking Data'!$A$1:$CB$106,ROW($E9),4)&lt;&gt;"",INDEX('CoC Ranking Data'!$A$1:$CB$106,ROW($E9),4),"")</f>
        <v>Blair County Community Action Program</v>
      </c>
      <c r="B6" s="292" t="str">
        <f>IF(INDEX('CoC Ranking Data'!$A$1:$CB$106,ROW($E9),5)&lt;&gt;"",INDEX('CoC Ranking Data'!$A$1:$CB$106,ROW($E9),5),"")</f>
        <v>Rapid Re-Housing Consolidation</v>
      </c>
      <c r="C6" s="293" t="str">
        <f>IF(INDEX('CoC Ranking Data'!$A$1:$CB$106,ROW($E9),7)&lt;&gt;"",INDEX('CoC Ranking Data'!$A$1:$CB$106,ROW($E9),7),"")</f>
        <v>PH-RRH</v>
      </c>
      <c r="D6" s="322" t="str">
        <f>IF(INDEX('CoC Ranking Data'!$A$1:$CB$106,ROW($E9),67)&lt;&gt;"",INDEX('CoC Ranking Data'!$A$1:$CB$106,ROW($E9),67),"")</f>
        <v/>
      </c>
    </row>
    <row r="7" spans="1:5" s="9" customFormat="1" ht="13.5" customHeight="1" x14ac:dyDescent="0.2">
      <c r="A7" s="292" t="str">
        <f>IF(INDEX('CoC Ranking Data'!$A$1:$CB$106,ROW($E10),4)&lt;&gt;"",INDEX('CoC Ranking Data'!$A$1:$CB$106,ROW($E10),4),"")</f>
        <v>Catholic Charities of the Diocese of Allentown</v>
      </c>
      <c r="B7" s="292" t="str">
        <f>IF(INDEX('CoC Ranking Data'!$A$1:$CB$106,ROW($E10),5)&lt;&gt;"",INDEX('CoC Ranking Data'!$A$1:$CB$106,ROW($E10),5),"")</f>
        <v>Permanent Supportive Housing Program</v>
      </c>
      <c r="C7" s="293" t="str">
        <f>IF(INDEX('CoC Ranking Data'!$A$1:$CB$106,ROW($E10),7)&lt;&gt;"",INDEX('CoC Ranking Data'!$A$1:$CB$106,ROW($E10),7),"")</f>
        <v>PH</v>
      </c>
      <c r="D7" s="322" t="str">
        <f>IF(INDEX('CoC Ranking Data'!$A$1:$CB$106,ROW($E10),67)&lt;&gt;"",INDEX('CoC Ranking Data'!$A$1:$CB$106,ROW($E10),67),"")</f>
        <v/>
      </c>
    </row>
    <row r="8" spans="1:5" s="9" customFormat="1" ht="12.75" x14ac:dyDescent="0.2">
      <c r="A8" s="292" t="str">
        <f>IF(INDEX('CoC Ranking Data'!$A$1:$CB$106,ROW($E11),4)&lt;&gt;"",INDEX('CoC Ranking Data'!$A$1:$CB$106,ROW($E11),4),"")</f>
        <v>Catholic Social Services of the Diocese of Scranton, Inc.</v>
      </c>
      <c r="B8" s="292" t="str">
        <f>IF(INDEX('CoC Ranking Data'!$A$1:$CB$106,ROW($E11),5)&lt;&gt;"",INDEX('CoC Ranking Data'!$A$1:$CB$106,ROW($E11),5),"")</f>
        <v>PSHP Pike County</v>
      </c>
      <c r="C8" s="293" t="str">
        <f>IF(INDEX('CoC Ranking Data'!$A$1:$CB$106,ROW($E11),7)&lt;&gt;"",INDEX('CoC Ranking Data'!$A$1:$CB$106,ROW($E11),7),"")</f>
        <v>PH</v>
      </c>
      <c r="D8" s="322" t="str">
        <f>IF(INDEX('CoC Ranking Data'!$A$1:$CB$106,ROW($E11),67)&lt;&gt;"",INDEX('CoC Ranking Data'!$A$1:$CB$106,ROW($E11),67),"")</f>
        <v/>
      </c>
    </row>
    <row r="9" spans="1:5" s="9" customFormat="1" ht="12.75" x14ac:dyDescent="0.2">
      <c r="A9" s="292" t="str">
        <f>IF(INDEX('CoC Ranking Data'!$A$1:$CB$106,ROW($E12),4)&lt;&gt;"",INDEX('CoC Ranking Data'!$A$1:$CB$106,ROW($E12),4),"")</f>
        <v>Catholic Social Services of the Diocese of Scranton, Inc.</v>
      </c>
      <c r="B9" s="292" t="str">
        <f>IF(INDEX('CoC Ranking Data'!$A$1:$CB$106,ROW($E12),5)&lt;&gt;"",INDEX('CoC Ranking Data'!$A$1:$CB$106,ROW($E12),5),"")</f>
        <v>Rural Permanent Supportive Housing Program</v>
      </c>
      <c r="C9" s="293" t="str">
        <f>IF(INDEX('CoC Ranking Data'!$A$1:$CB$106,ROW($E12),7)&lt;&gt;"",INDEX('CoC Ranking Data'!$A$1:$CB$106,ROW($E12),7),"")</f>
        <v>PH</v>
      </c>
      <c r="D9" s="322" t="str">
        <f>IF(INDEX('CoC Ranking Data'!$A$1:$CB$106,ROW($E12),67)&lt;&gt;"",INDEX('CoC Ranking Data'!$A$1:$CB$106,ROW($E12),67),"")</f>
        <v/>
      </c>
    </row>
    <row r="10" spans="1:5" s="9" customFormat="1" ht="12.75" x14ac:dyDescent="0.2">
      <c r="A10" s="292" t="str">
        <f>IF(INDEX('CoC Ranking Data'!$A$1:$CB$106,ROW($E13),4)&lt;&gt;"",INDEX('CoC Ranking Data'!$A$1:$CB$106,ROW($E13),4),"")</f>
        <v>Catholic Social Services of the Diocese of Scranton, Inc.</v>
      </c>
      <c r="B10" s="292" t="str">
        <f>IF(INDEX('CoC Ranking Data'!$A$1:$CB$106,ROW($E13),5)&lt;&gt;"",INDEX('CoC Ranking Data'!$A$1:$CB$106,ROW($E13),5),"")</f>
        <v>Susquehanna/Wayne PSHP</v>
      </c>
      <c r="C10" s="293" t="str">
        <f>IF(INDEX('CoC Ranking Data'!$A$1:$CB$106,ROW($E13),7)&lt;&gt;"",INDEX('CoC Ranking Data'!$A$1:$CB$106,ROW($E13),7),"")</f>
        <v>PH</v>
      </c>
      <c r="D10" s="322" t="str">
        <f>IF(INDEX('CoC Ranking Data'!$A$1:$CB$106,ROW($E13),67)&lt;&gt;"",INDEX('CoC Ranking Data'!$A$1:$CB$106,ROW($E13),67),"")</f>
        <v/>
      </c>
    </row>
    <row r="11" spans="1:5" s="9" customFormat="1" ht="12.75" x14ac:dyDescent="0.2">
      <c r="A11" s="292" t="str">
        <f>IF(INDEX('CoC Ranking Data'!$A$1:$CB$106,ROW($E14),4)&lt;&gt;"",INDEX('CoC Ranking Data'!$A$1:$CB$106,ROW($E14),4),"")</f>
        <v>Center for Community Action</v>
      </c>
      <c r="B11" s="292" t="str">
        <f>IF(INDEX('CoC Ranking Data'!$A$1:$CB$106,ROW($E14),5)&lt;&gt;"",INDEX('CoC Ranking Data'!$A$1:$CB$106,ROW($E14),5),"")</f>
        <v>Bedford, Fulton, Huntingdon RRH FFY2018</v>
      </c>
      <c r="C11" s="293" t="str">
        <f>IF(INDEX('CoC Ranking Data'!$A$1:$CB$106,ROW($E14),7)&lt;&gt;"",INDEX('CoC Ranking Data'!$A$1:$CB$106,ROW($E14),7),"")</f>
        <v>PH-RRH</v>
      </c>
      <c r="D11" s="322" t="str">
        <f>IF(INDEX('CoC Ranking Data'!$A$1:$CB$106,ROW($E14),67)&lt;&gt;"",INDEX('CoC Ranking Data'!$A$1:$CB$106,ROW($E14),67),"")</f>
        <v/>
      </c>
    </row>
    <row r="12" spans="1:5" s="9" customFormat="1" ht="12.75" x14ac:dyDescent="0.2">
      <c r="A12" s="292" t="str">
        <f>IF(INDEX('CoC Ranking Data'!$A$1:$CB$106,ROW($E15),4)&lt;&gt;"",INDEX('CoC Ranking Data'!$A$1:$CB$106,ROW($E15),4),"")</f>
        <v>Centre County Government</v>
      </c>
      <c r="B12" s="292" t="str">
        <f>IF(INDEX('CoC Ranking Data'!$A$1:$CB$106,ROW($E15),5)&lt;&gt;"",INDEX('CoC Ranking Data'!$A$1:$CB$106,ROW($E15),5),"")</f>
        <v>Centre County Rapid Re Housing Program</v>
      </c>
      <c r="C12" s="293" t="str">
        <f>IF(INDEX('CoC Ranking Data'!$A$1:$CB$106,ROW($E15),7)&lt;&gt;"",INDEX('CoC Ranking Data'!$A$1:$CB$106,ROW($E15),7),"")</f>
        <v>PH-RRH</v>
      </c>
      <c r="D12" s="322" t="str">
        <f>IF(INDEX('CoC Ranking Data'!$A$1:$CB$106,ROW($E15),67)&lt;&gt;"",INDEX('CoC Ranking Data'!$A$1:$CB$106,ROW($E15),67),"")</f>
        <v/>
      </c>
    </row>
    <row r="13" spans="1:5" s="9" customFormat="1" ht="12.75" x14ac:dyDescent="0.2">
      <c r="A13" s="292" t="str">
        <f>IF(INDEX('CoC Ranking Data'!$A$1:$CB$106,ROW($E16),4)&lt;&gt;"",INDEX('CoC Ranking Data'!$A$1:$CB$106,ROW($E16),4),"")</f>
        <v>County of Cambria</v>
      </c>
      <c r="B13" s="292" t="str">
        <f>IF(INDEX('CoC Ranking Data'!$A$1:$CB$106,ROW($E16),5)&lt;&gt;"",INDEX('CoC Ranking Data'!$A$1:$CB$106,ROW($E16),5),"")</f>
        <v>Cambria County Comprehensive Housing Program</v>
      </c>
      <c r="C13" s="293" t="str">
        <f>IF(INDEX('CoC Ranking Data'!$A$1:$CB$106,ROW($E16),7)&lt;&gt;"",INDEX('CoC Ranking Data'!$A$1:$CB$106,ROW($E16),7),"")</f>
        <v>PH</v>
      </c>
      <c r="D13" s="322" t="str">
        <f>IF(INDEX('CoC Ranking Data'!$A$1:$CB$106,ROW($E16),67)&lt;&gt;"",INDEX('CoC Ranking Data'!$A$1:$CB$106,ROW($E16),67),"")</f>
        <v/>
      </c>
    </row>
    <row r="14" spans="1:5" s="9" customFormat="1" ht="12.75" x14ac:dyDescent="0.2">
      <c r="A14" s="292" t="str">
        <f>IF(INDEX('CoC Ranking Data'!$A$1:$CB$106,ROW($E17),4)&lt;&gt;"",INDEX('CoC Ranking Data'!$A$1:$CB$106,ROW($E17),4),"")</f>
        <v>County of Franklin</v>
      </c>
      <c r="B14" s="292" t="str">
        <f>IF(INDEX('CoC Ranking Data'!$A$1:$CB$106,ROW($E17),5)&lt;&gt;"",INDEX('CoC Ranking Data'!$A$1:$CB$106,ROW($E17),5),"")</f>
        <v>Franklin/ Fulton S+C Project 2019</v>
      </c>
      <c r="C14" s="293" t="str">
        <f>IF(INDEX('CoC Ranking Data'!$A$1:$CB$106,ROW($E17),7)&lt;&gt;"",INDEX('CoC Ranking Data'!$A$1:$CB$106,ROW($E17),7),"")</f>
        <v>PH</v>
      </c>
      <c r="D14" s="322" t="str">
        <f>IF(INDEX('CoC Ranking Data'!$A$1:$CB$106,ROW($E17),67)&lt;&gt;"",INDEX('CoC Ranking Data'!$A$1:$CB$106,ROW($E17),67),"")</f>
        <v/>
      </c>
    </row>
    <row r="15" spans="1:5" s="9" customFormat="1" ht="12.75" x14ac:dyDescent="0.2">
      <c r="A15" s="292" t="str">
        <f>IF(INDEX('CoC Ranking Data'!$A$1:$CB$106,ROW($E18),4)&lt;&gt;"",INDEX('CoC Ranking Data'!$A$1:$CB$106,ROW($E18),4),"")</f>
        <v>County of Franklin</v>
      </c>
      <c r="B15" s="292" t="str">
        <f>IF(INDEX('CoC Ranking Data'!$A$1:$CB$106,ROW($E18),5)&lt;&gt;"",INDEX('CoC Ranking Data'!$A$1:$CB$106,ROW($E18),5),"")</f>
        <v>Franklin/Fulton Homeless Assistance Project 2019</v>
      </c>
      <c r="C15" s="293" t="str">
        <f>IF(INDEX('CoC Ranking Data'!$A$1:$CB$106,ROW($E18),7)&lt;&gt;"",INDEX('CoC Ranking Data'!$A$1:$CB$106,ROW($E18),7),"")</f>
        <v>PH</v>
      </c>
      <c r="D15" s="322" t="str">
        <f>IF(INDEX('CoC Ranking Data'!$A$1:$CB$106,ROW($E18),67)&lt;&gt;"",INDEX('CoC Ranking Data'!$A$1:$CB$106,ROW($E18),67),"")</f>
        <v/>
      </c>
    </row>
    <row r="16" spans="1:5" s="9" customFormat="1" ht="12.75" x14ac:dyDescent="0.2">
      <c r="A16" s="292" t="str">
        <f>IF(INDEX('CoC Ranking Data'!$A$1:$CB$106,ROW($E19),4)&lt;&gt;"",INDEX('CoC Ranking Data'!$A$1:$CB$106,ROW($E19),4),"")</f>
        <v>County of Lycoming DBA Lycoming-Clinton Joinder Board</v>
      </c>
      <c r="B16" s="292" t="str">
        <f>IF(INDEX('CoC Ranking Data'!$A$1:$CB$106,ROW($E19),5)&lt;&gt;"",INDEX('CoC Ranking Data'!$A$1:$CB$106,ROW($E19),5),"")</f>
        <v>Lycoming/Clinton Renewal #7</v>
      </c>
      <c r="C16" s="293" t="str">
        <f>IF(INDEX('CoC Ranking Data'!$A$1:$CB$106,ROW($E19),7)&lt;&gt;"",INDEX('CoC Ranking Data'!$A$1:$CB$106,ROW($E19),7),"")</f>
        <v>PH</v>
      </c>
      <c r="D16" s="322" t="str">
        <f>IF(INDEX('CoC Ranking Data'!$A$1:$CB$106,ROW($E19),67)&lt;&gt;"",INDEX('CoC Ranking Data'!$A$1:$CB$106,ROW($E19),67),"")</f>
        <v/>
      </c>
    </row>
    <row r="17" spans="1:4" s="9" customFormat="1" ht="12.75" x14ac:dyDescent="0.2">
      <c r="A17" s="292" t="str">
        <f>IF(INDEX('CoC Ranking Data'!$A$1:$CB$106,ROW($E20),4)&lt;&gt;"",INDEX('CoC Ranking Data'!$A$1:$CB$106,ROW($E20),4),"")</f>
        <v>Fitzmaurice Community Services, Inc</v>
      </c>
      <c r="B17" s="292" t="str">
        <f>IF(INDEX('CoC Ranking Data'!$A$1:$CB$106,ROW($E20),5)&lt;&gt;"",INDEX('CoC Ranking Data'!$A$1:$CB$106,ROW($E20),5),"")</f>
        <v>Pathfinders</v>
      </c>
      <c r="C17" s="293" t="str">
        <f>IF(INDEX('CoC Ranking Data'!$A$1:$CB$106,ROW($E20),7)&lt;&gt;"",INDEX('CoC Ranking Data'!$A$1:$CB$106,ROW($E20),7),"")</f>
        <v>PH</v>
      </c>
      <c r="D17" s="322" t="str">
        <f>IF(INDEX('CoC Ranking Data'!$A$1:$CB$106,ROW($E20),67)&lt;&gt;"",INDEX('CoC Ranking Data'!$A$1:$CB$106,ROW($E20),67),"")</f>
        <v/>
      </c>
    </row>
    <row r="18" spans="1:4" s="9" customFormat="1" ht="15" customHeight="1" x14ac:dyDescent="0.2">
      <c r="A18" s="292" t="str">
        <f>IF(INDEX('CoC Ranking Data'!$A$1:$CB$106,ROW($E21),4)&lt;&gt;"",INDEX('CoC Ranking Data'!$A$1:$CB$106,ROW($E21),4),"")</f>
        <v>Housing Authority of Monroe County</v>
      </c>
      <c r="B18" s="292" t="str">
        <f>IF(INDEX('CoC Ranking Data'!$A$1:$CB$106,ROW($E21),5)&lt;&gt;"",INDEX('CoC Ranking Data'!$A$1:$CB$106,ROW($E21),5),"")</f>
        <v>Shelter Plus Care MC</v>
      </c>
      <c r="C18" s="293" t="str">
        <f>IF(INDEX('CoC Ranking Data'!$A$1:$CB$106,ROW($E21),7)&lt;&gt;"",INDEX('CoC Ranking Data'!$A$1:$CB$106,ROW($E21),7),"")</f>
        <v>PH</v>
      </c>
      <c r="D18" s="322" t="str">
        <f>IF(INDEX('CoC Ranking Data'!$A$1:$CB$106,ROW($E21),67)&lt;&gt;"",INDEX('CoC Ranking Data'!$A$1:$CB$106,ROW($E21),67),"")</f>
        <v/>
      </c>
    </row>
    <row r="19" spans="1:4" s="9" customFormat="1" ht="12.75" x14ac:dyDescent="0.2">
      <c r="A19" s="292" t="str">
        <f>IF(INDEX('CoC Ranking Data'!$A$1:$CB$106,ROW($E22),4)&lt;&gt;"",INDEX('CoC Ranking Data'!$A$1:$CB$106,ROW($E22),4),"")</f>
        <v>Housing Authority of the County of Cumberland</v>
      </c>
      <c r="B19" s="292" t="str">
        <f>IF(INDEX('CoC Ranking Data'!$A$1:$CB$106,ROW($E22),5)&lt;&gt;"",INDEX('CoC Ranking Data'!$A$1:$CB$106,ROW($E22),5),"")</f>
        <v>Carlisle Supportive Housing Program</v>
      </c>
      <c r="C19" s="293" t="str">
        <f>IF(INDEX('CoC Ranking Data'!$A$1:$CB$106,ROW($E22),7)&lt;&gt;"",INDEX('CoC Ranking Data'!$A$1:$CB$106,ROW($E22),7),"")</f>
        <v>PH</v>
      </c>
      <c r="D19" s="322" t="str">
        <f>IF(INDEX('CoC Ranking Data'!$A$1:$CB$106,ROW($E22),67)&lt;&gt;"",INDEX('CoC Ranking Data'!$A$1:$CB$106,ROW($E22),67),"")</f>
        <v/>
      </c>
    </row>
    <row r="20" spans="1:4" s="9" customFormat="1" ht="12.75" x14ac:dyDescent="0.2">
      <c r="A20" s="292" t="str">
        <f>IF(INDEX('CoC Ranking Data'!$A$1:$CB$106,ROW($E23),4)&lt;&gt;"",INDEX('CoC Ranking Data'!$A$1:$CB$106,ROW($E23),4),"")</f>
        <v>Housing Authority of the County of Cumberland</v>
      </c>
      <c r="B20" s="292" t="str">
        <f>IF(INDEX('CoC Ranking Data'!$A$1:$CB$106,ROW($E23),5)&lt;&gt;"",INDEX('CoC Ranking Data'!$A$1:$CB$106,ROW($E23),5),"")</f>
        <v>Perry County Rapid ReHousing</v>
      </c>
      <c r="C20" s="293" t="str">
        <f>IF(INDEX('CoC Ranking Data'!$A$1:$CB$106,ROW($E23),7)&lt;&gt;"",INDEX('CoC Ranking Data'!$A$1:$CB$106,ROW($E23),7),"")</f>
        <v>PH-RRH</v>
      </c>
      <c r="D20" s="322" t="str">
        <f>IF(INDEX('CoC Ranking Data'!$A$1:$CB$106,ROW($E23),67)&lt;&gt;"",INDEX('CoC Ranking Data'!$A$1:$CB$106,ROW($E23),67),"")</f>
        <v/>
      </c>
    </row>
    <row r="21" spans="1:4" s="9" customFormat="1" ht="12.75" x14ac:dyDescent="0.2">
      <c r="A21" s="292" t="str">
        <f>IF(INDEX('CoC Ranking Data'!$A$1:$CB$106,ROW($E24),4)&lt;&gt;"",INDEX('CoC Ranking Data'!$A$1:$CB$106,ROW($E24),4),"")</f>
        <v>Housing Authority of the County of Cumberland</v>
      </c>
      <c r="B21" s="292" t="str">
        <f>IF(INDEX('CoC Ranking Data'!$A$1:$CB$106,ROW($E24),5)&lt;&gt;"",INDEX('CoC Ranking Data'!$A$1:$CB$106,ROW($E24),5),"")</f>
        <v>Perry County Veterans Program</v>
      </c>
      <c r="C21" s="293" t="str">
        <f>IF(INDEX('CoC Ranking Data'!$A$1:$CB$106,ROW($E24),7)&lt;&gt;"",INDEX('CoC Ranking Data'!$A$1:$CB$106,ROW($E24),7),"")</f>
        <v>PH</v>
      </c>
      <c r="D21" s="322" t="str">
        <f>IF(INDEX('CoC Ranking Data'!$A$1:$CB$106,ROW($E24),67)&lt;&gt;"",INDEX('CoC Ranking Data'!$A$1:$CB$106,ROW($E24),67),"")</f>
        <v/>
      </c>
    </row>
    <row r="22" spans="1:4" s="9" customFormat="1" ht="12.75" x14ac:dyDescent="0.2">
      <c r="A22" s="292" t="str">
        <f>IF(INDEX('CoC Ranking Data'!$A$1:$CB$106,ROW($E25),4)&lt;&gt;"",INDEX('CoC Ranking Data'!$A$1:$CB$106,ROW($E25),4),"")</f>
        <v>Housing Authority of the County of Cumberland</v>
      </c>
      <c r="B22" s="292" t="str">
        <f>IF(INDEX('CoC Ranking Data'!$A$1:$CB$106,ROW($E25),5)&lt;&gt;"",INDEX('CoC Ranking Data'!$A$1:$CB$106,ROW($E25),5),"")</f>
        <v>PSH Consolidated</v>
      </c>
      <c r="C22" s="293" t="str">
        <f>IF(INDEX('CoC Ranking Data'!$A$1:$CB$106,ROW($E25),7)&lt;&gt;"",INDEX('CoC Ranking Data'!$A$1:$CB$106,ROW($E25),7),"")</f>
        <v>PH</v>
      </c>
      <c r="D22" s="322" t="str">
        <f>IF(INDEX('CoC Ranking Data'!$A$1:$CB$106,ROW($E25),67)&lt;&gt;"",INDEX('CoC Ranking Data'!$A$1:$CB$106,ROW($E25),67),"")</f>
        <v/>
      </c>
    </row>
    <row r="23" spans="1:4" s="9" customFormat="1" ht="12.75" x14ac:dyDescent="0.2">
      <c r="A23" s="292" t="str">
        <f>IF(INDEX('CoC Ranking Data'!$A$1:$CB$106,ROW($E26),4)&lt;&gt;"",INDEX('CoC Ranking Data'!$A$1:$CB$106,ROW($E26),4),"")</f>
        <v>Housing Authority of the County of Cumberland</v>
      </c>
      <c r="B23" s="292" t="str">
        <f>IF(INDEX('CoC Ranking Data'!$A$1:$CB$106,ROW($E26),5)&lt;&gt;"",INDEX('CoC Ranking Data'!$A$1:$CB$106,ROW($E26),5),"")</f>
        <v>Rapid Rehousing Cumberland Perry Lebanon</v>
      </c>
      <c r="C23" s="293" t="str">
        <f>IF(INDEX('CoC Ranking Data'!$A$1:$CB$106,ROW($E26),7)&lt;&gt;"",INDEX('CoC Ranking Data'!$A$1:$CB$106,ROW($E26),7),"")</f>
        <v>PH-RRH</v>
      </c>
      <c r="D23" s="322" t="str">
        <f>IF(INDEX('CoC Ranking Data'!$A$1:$CB$106,ROW($E26),67)&lt;&gt;"",INDEX('CoC Ranking Data'!$A$1:$CB$106,ROW($E26),67),"")</f>
        <v/>
      </c>
    </row>
    <row r="24" spans="1:4" s="9" customFormat="1" ht="12.75" x14ac:dyDescent="0.2">
      <c r="A24" s="292" t="str">
        <f>IF(INDEX('CoC Ranking Data'!$A$1:$CB$106,ROW($E27),4)&lt;&gt;"",INDEX('CoC Ranking Data'!$A$1:$CB$106,ROW($E27),4),"")</f>
        <v>Housing Authority of the County of Cumberland</v>
      </c>
      <c r="B24" s="292" t="str">
        <f>IF(INDEX('CoC Ranking Data'!$A$1:$CB$106,ROW($E27),5)&lt;&gt;"",INDEX('CoC Ranking Data'!$A$1:$CB$106,ROW($E27),5),"")</f>
        <v>Rapid Rehousing II</v>
      </c>
      <c r="C24" s="293" t="str">
        <f>IF(INDEX('CoC Ranking Data'!$A$1:$CB$106,ROW($E27),7)&lt;&gt;"",INDEX('CoC Ranking Data'!$A$1:$CB$106,ROW($E27),7),"")</f>
        <v>PH-RRH</v>
      </c>
      <c r="D24" s="322" t="str">
        <f>IF(INDEX('CoC Ranking Data'!$A$1:$CB$106,ROW($E27),67)&lt;&gt;"",INDEX('CoC Ranking Data'!$A$1:$CB$106,ROW($E27),67),"")</f>
        <v/>
      </c>
    </row>
    <row r="25" spans="1:4" s="9" customFormat="1" ht="12.75" x14ac:dyDescent="0.2">
      <c r="A25" s="292" t="str">
        <f>IF(INDEX('CoC Ranking Data'!$A$1:$CB$106,ROW($E28),4)&lt;&gt;"",INDEX('CoC Ranking Data'!$A$1:$CB$106,ROW($E28),4),"")</f>
        <v>Housing Authority of the County of Cumberland</v>
      </c>
      <c r="B25" s="292" t="str">
        <f>IF(INDEX('CoC Ranking Data'!$A$1:$CB$106,ROW($E28),5)&lt;&gt;"",INDEX('CoC Ranking Data'!$A$1:$CB$106,ROW($E28),5),"")</f>
        <v>Shelter + Care Chronic</v>
      </c>
      <c r="C25" s="293" t="str">
        <f>IF(INDEX('CoC Ranking Data'!$A$1:$CB$106,ROW($E28),7)&lt;&gt;"",INDEX('CoC Ranking Data'!$A$1:$CB$106,ROW($E28),7),"")</f>
        <v>PH</v>
      </c>
      <c r="D25" s="322" t="str">
        <f>IF(INDEX('CoC Ranking Data'!$A$1:$CB$106,ROW($E28),67)&lt;&gt;"",INDEX('CoC Ranking Data'!$A$1:$CB$106,ROW($E28),67),"")</f>
        <v/>
      </c>
    </row>
    <row r="26" spans="1:4" s="9" customFormat="1" ht="12.75" x14ac:dyDescent="0.2">
      <c r="A26" s="292" t="str">
        <f>IF(INDEX('CoC Ranking Data'!$A$1:$CB$106,ROW($E29),4)&lt;&gt;"",INDEX('CoC Ranking Data'!$A$1:$CB$106,ROW($E29),4),"")</f>
        <v>Housing Development Corporation of NEPA</v>
      </c>
      <c r="B26" s="292" t="str">
        <f>IF(INDEX('CoC Ranking Data'!$A$1:$CB$106,ROW($E29),5)&lt;&gt;"",INDEX('CoC Ranking Data'!$A$1:$CB$106,ROW($E29),5),"")</f>
        <v>HDC SHP 3 2016</v>
      </c>
      <c r="C26" s="293" t="str">
        <f>IF(INDEX('CoC Ranking Data'!$A$1:$CB$106,ROW($E29),7)&lt;&gt;"",INDEX('CoC Ranking Data'!$A$1:$CB$106,ROW($E29),7),"")</f>
        <v>PH</v>
      </c>
      <c r="D26" s="322" t="str">
        <f>IF(INDEX('CoC Ranking Data'!$A$1:$CB$106,ROW($E29),67)&lt;&gt;"",INDEX('CoC Ranking Data'!$A$1:$CB$106,ROW($E29),67),"")</f>
        <v/>
      </c>
    </row>
    <row r="27" spans="1:4" s="9" customFormat="1" ht="12.75" x14ac:dyDescent="0.2">
      <c r="A27" s="292" t="str">
        <f>IF(INDEX('CoC Ranking Data'!$A$1:$CB$106,ROW($E30),4)&lt;&gt;"",INDEX('CoC Ranking Data'!$A$1:$CB$106,ROW($E30),4),"")</f>
        <v>Housing Development Corporation of NEPA</v>
      </c>
      <c r="B27" s="292" t="str">
        <f>IF(INDEX('CoC Ranking Data'!$A$1:$CB$106,ROW($E30),5)&lt;&gt;"",INDEX('CoC Ranking Data'!$A$1:$CB$106,ROW($E30),5),"")</f>
        <v>HDC SHP 6 2016</v>
      </c>
      <c r="C27" s="293" t="str">
        <f>IF(INDEX('CoC Ranking Data'!$A$1:$CB$106,ROW($E30),7)&lt;&gt;"",INDEX('CoC Ranking Data'!$A$1:$CB$106,ROW($E30),7),"")</f>
        <v>PH</v>
      </c>
      <c r="D27" s="322" t="str">
        <f>IF(INDEX('CoC Ranking Data'!$A$1:$CB$106,ROW($E30),67)&lt;&gt;"",INDEX('CoC Ranking Data'!$A$1:$CB$106,ROW($E30),67),"")</f>
        <v/>
      </c>
    </row>
    <row r="28" spans="1:4" s="9" customFormat="1" ht="12.75" x14ac:dyDescent="0.2">
      <c r="A28" s="292" t="str">
        <f>IF(INDEX('CoC Ranking Data'!$A$1:$CB$106,ROW($E31),4)&lt;&gt;"",INDEX('CoC Ranking Data'!$A$1:$CB$106,ROW($E31),4),"")</f>
        <v>Housing Transitions, Inc.</v>
      </c>
      <c r="B28" s="292" t="str">
        <f>IF(INDEX('CoC Ranking Data'!$A$1:$CB$106,ROW($E31),5)&lt;&gt;"",INDEX('CoC Ranking Data'!$A$1:$CB$106,ROW($E31),5),"")</f>
        <v>Nittany House Apartments</v>
      </c>
      <c r="C28" s="293" t="str">
        <f>IF(INDEX('CoC Ranking Data'!$A$1:$CB$106,ROW($E31),7)&lt;&gt;"",INDEX('CoC Ranking Data'!$A$1:$CB$106,ROW($E31),7),"")</f>
        <v>PH</v>
      </c>
      <c r="D28" s="322" t="str">
        <f>IF(INDEX('CoC Ranking Data'!$A$1:$CB$106,ROW($E31),67)&lt;&gt;"",INDEX('CoC Ranking Data'!$A$1:$CB$106,ROW($E31),67),"")</f>
        <v/>
      </c>
    </row>
    <row r="29" spans="1:4" s="9" customFormat="1" ht="12.75" x14ac:dyDescent="0.2">
      <c r="A29" s="292" t="str">
        <f>IF(INDEX('CoC Ranking Data'!$A$1:$CB$106,ROW($E32),4)&lt;&gt;"",INDEX('CoC Ranking Data'!$A$1:$CB$106,ROW($E32),4),"")</f>
        <v>Housing Transitions, Inc.</v>
      </c>
      <c r="B29" s="292" t="str">
        <f>IF(INDEX('CoC Ranking Data'!$A$1:$CB$106,ROW($E32),5)&lt;&gt;"",INDEX('CoC Ranking Data'!$A$1:$CB$106,ROW($E32),5),"")</f>
        <v>Nittany House Apartments II</v>
      </c>
      <c r="C29" s="293" t="str">
        <f>IF(INDEX('CoC Ranking Data'!$A$1:$CB$106,ROW($E32),7)&lt;&gt;"",INDEX('CoC Ranking Data'!$A$1:$CB$106,ROW($E32),7),"")</f>
        <v>PH</v>
      </c>
      <c r="D29" s="322" t="str">
        <f>IF(INDEX('CoC Ranking Data'!$A$1:$CB$106,ROW($E32),67)&lt;&gt;"",INDEX('CoC Ranking Data'!$A$1:$CB$106,ROW($E32),67),"")</f>
        <v/>
      </c>
    </row>
    <row r="30" spans="1:4" s="9" customFormat="1" ht="12.75" x14ac:dyDescent="0.2">
      <c r="A30" s="292" t="str">
        <f>IF(INDEX('CoC Ranking Data'!$A$1:$CB$106,ROW($E33),4)&lt;&gt;"",INDEX('CoC Ranking Data'!$A$1:$CB$106,ROW($E33),4),"")</f>
        <v xml:space="preserve">Huntingdon House </v>
      </c>
      <c r="B30" s="292" t="str">
        <f>IF(INDEX('CoC Ranking Data'!$A$1:$CB$106,ROW($E33),5)&lt;&gt;"",INDEX('CoC Ranking Data'!$A$1:$CB$106,ROW($E33),5),"")</f>
        <v>Huntingdon House Rapid Rehousing Program</v>
      </c>
      <c r="C30" s="293" t="str">
        <f>IF(INDEX('CoC Ranking Data'!$A$1:$CB$106,ROW($E33),7)&lt;&gt;"",INDEX('CoC Ranking Data'!$A$1:$CB$106,ROW($E33),7),"")</f>
        <v>PH-RRH</v>
      </c>
      <c r="D30" s="322" t="str">
        <f>IF(INDEX('CoC Ranking Data'!$A$1:$CB$106,ROW($E33),67)&lt;&gt;"",INDEX('CoC Ranking Data'!$A$1:$CB$106,ROW($E33),67),"")</f>
        <v/>
      </c>
    </row>
    <row r="31" spans="1:4" s="9" customFormat="1" ht="12.75" x14ac:dyDescent="0.2">
      <c r="A31" s="292" t="str">
        <f>IF(INDEX('CoC Ranking Data'!$A$1:$CB$106,ROW($E34),4)&lt;&gt;"",INDEX('CoC Ranking Data'!$A$1:$CB$106,ROW($E34),4),"")</f>
        <v>Lehigh County Housing Authority</v>
      </c>
      <c r="B31" s="292" t="str">
        <f>IF(INDEX('CoC Ranking Data'!$A$1:$CB$106,ROW($E34),5)&lt;&gt;"",INDEX('CoC Ranking Data'!$A$1:$CB$106,ROW($E34),5),"")</f>
        <v>LCHA S+C 2018</v>
      </c>
      <c r="C31" s="293" t="str">
        <f>IF(INDEX('CoC Ranking Data'!$A$1:$CB$106,ROW($E34),7)&lt;&gt;"",INDEX('CoC Ranking Data'!$A$1:$CB$106,ROW($E34),7),"")</f>
        <v>PH</v>
      </c>
      <c r="D31" s="322" t="str">
        <f>IF(INDEX('CoC Ranking Data'!$A$1:$CB$106,ROW($E34),67)&lt;&gt;"",INDEX('CoC Ranking Data'!$A$1:$CB$106,ROW($E34),67),"")</f>
        <v/>
      </c>
    </row>
    <row r="32" spans="1:4" s="9" customFormat="1" ht="12.75" x14ac:dyDescent="0.2">
      <c r="A32" s="292" t="str">
        <f>IF(INDEX('CoC Ranking Data'!$A$1:$CB$106,ROW($E35),4)&lt;&gt;"",INDEX('CoC Ranking Data'!$A$1:$CB$106,ROW($E35),4),"")</f>
        <v>Northampton County Housing Authority</v>
      </c>
      <c r="B32" s="292" t="str">
        <f>IF(INDEX('CoC Ranking Data'!$A$1:$CB$106,ROW($E35),5)&lt;&gt;"",INDEX('CoC Ranking Data'!$A$1:$CB$106,ROW($E35),5),"")</f>
        <v>NCHA S+C 2018</v>
      </c>
      <c r="C32" s="293" t="str">
        <f>IF(INDEX('CoC Ranking Data'!$A$1:$CB$106,ROW($E35),7)&lt;&gt;"",INDEX('CoC Ranking Data'!$A$1:$CB$106,ROW($E35),7),"")</f>
        <v>PH</v>
      </c>
      <c r="D32" s="322" t="str">
        <f>IF(INDEX('CoC Ranking Data'!$A$1:$CB$106,ROW($E35),67)&lt;&gt;"",INDEX('CoC Ranking Data'!$A$1:$CB$106,ROW($E35),67),"")</f>
        <v/>
      </c>
    </row>
    <row r="33" spans="1:4" s="9" customFormat="1" ht="12.75" x14ac:dyDescent="0.2">
      <c r="A33" s="292" t="str">
        <f>IF(INDEX('CoC Ranking Data'!$A$1:$CB$106,ROW($E36),4)&lt;&gt;"",INDEX('CoC Ranking Data'!$A$1:$CB$106,ROW($E36),4),"")</f>
        <v>Northern Cambria Community Development Corporation</v>
      </c>
      <c r="B33" s="292" t="str">
        <f>IF(INDEX('CoC Ranking Data'!$A$1:$CB$106,ROW($E36),5)&lt;&gt;"",INDEX('CoC Ranking Data'!$A$1:$CB$106,ROW($E36),5),"")</f>
        <v>Independence Gardens Renewal Project Application FY 2018</v>
      </c>
      <c r="C33" s="293" t="str">
        <f>IF(INDEX('CoC Ranking Data'!$A$1:$CB$106,ROW($E36),7)&lt;&gt;"",INDEX('CoC Ranking Data'!$A$1:$CB$106,ROW($E36),7),"")</f>
        <v>PH</v>
      </c>
      <c r="D33" s="322" t="str">
        <f>IF(INDEX('CoC Ranking Data'!$A$1:$CB$106,ROW($E36),67)&lt;&gt;"",INDEX('CoC Ranking Data'!$A$1:$CB$106,ROW($E36),67),"")</f>
        <v/>
      </c>
    </row>
    <row r="34" spans="1:4" s="9" customFormat="1" ht="12.75" x14ac:dyDescent="0.2">
      <c r="A34" s="292" t="str">
        <f>IF(INDEX('CoC Ranking Data'!$A$1:$CB$106,ROW($E37),4)&lt;&gt;"",INDEX('CoC Ranking Data'!$A$1:$CB$106,ROW($E37),4),"")</f>
        <v>Northern Cambria Community Development Corporation</v>
      </c>
      <c r="B34" s="292" t="str">
        <f>IF(INDEX('CoC Ranking Data'!$A$1:$CB$106,ROW($E37),5)&lt;&gt;"",INDEX('CoC Ranking Data'!$A$1:$CB$106,ROW($E37),5),"")</f>
        <v>Schoolhouse Gardens Renewal Project Application FY 2018</v>
      </c>
      <c r="C34" s="293" t="str">
        <f>IF(INDEX('CoC Ranking Data'!$A$1:$CB$106,ROW($E37),7)&lt;&gt;"",INDEX('CoC Ranking Data'!$A$1:$CB$106,ROW($E37),7),"")</f>
        <v>PH</v>
      </c>
      <c r="D34" s="322" t="str">
        <f>IF(INDEX('CoC Ranking Data'!$A$1:$CB$106,ROW($E37),67)&lt;&gt;"",INDEX('CoC Ranking Data'!$A$1:$CB$106,ROW($E37),67),"")</f>
        <v/>
      </c>
    </row>
    <row r="35" spans="1:4" s="9" customFormat="1" ht="12.75" x14ac:dyDescent="0.2">
      <c r="A35" s="292" t="str">
        <f>IF(INDEX('CoC Ranking Data'!$A$1:$CB$106,ROW($E38),4)&lt;&gt;"",INDEX('CoC Ranking Data'!$A$1:$CB$106,ROW($E38),4),"")</f>
        <v>Resources for Human Development, Inc.</v>
      </c>
      <c r="B35" s="292" t="str">
        <f>IF(INDEX('CoC Ranking Data'!$A$1:$CB$106,ROW($E38),5)&lt;&gt;"",INDEX('CoC Ranking Data'!$A$1:$CB$106,ROW($E38),5),"")</f>
        <v>Crossroads Family</v>
      </c>
      <c r="C35" s="293" t="str">
        <f>IF(INDEX('CoC Ranking Data'!$A$1:$CB$106,ROW($E38),7)&lt;&gt;"",INDEX('CoC Ranking Data'!$A$1:$CB$106,ROW($E38),7),"")</f>
        <v>PH</v>
      </c>
      <c r="D35" s="322" t="str">
        <f>IF(INDEX('CoC Ranking Data'!$A$1:$CB$106,ROW($E38),67)&lt;&gt;"",INDEX('CoC Ranking Data'!$A$1:$CB$106,ROW($E38),67),"")</f>
        <v/>
      </c>
    </row>
    <row r="36" spans="1:4" s="9" customFormat="1" ht="12.75" x14ac:dyDescent="0.2">
      <c r="A36" s="292" t="str">
        <f>IF(INDEX('CoC Ranking Data'!$A$1:$CB$106,ROW($E39),4)&lt;&gt;"",INDEX('CoC Ranking Data'!$A$1:$CB$106,ROW($E39),4),"")</f>
        <v>Resources for Human Development, Inc.</v>
      </c>
      <c r="B36" s="292" t="str">
        <f>IF(INDEX('CoC Ranking Data'!$A$1:$CB$106,ROW($E39),5)&lt;&gt;"",INDEX('CoC Ranking Data'!$A$1:$CB$106,ROW($E39),5),"")</f>
        <v>Crossroads Housing Bonus</v>
      </c>
      <c r="C36" s="293" t="str">
        <f>IF(INDEX('CoC Ranking Data'!$A$1:$CB$106,ROW($E39),7)&lt;&gt;"",INDEX('CoC Ranking Data'!$A$1:$CB$106,ROW($E39),7),"")</f>
        <v>PH</v>
      </c>
      <c r="D36" s="322" t="str">
        <f>IF(INDEX('CoC Ranking Data'!$A$1:$CB$106,ROW($E39),67)&lt;&gt;"",INDEX('CoC Ranking Data'!$A$1:$CB$106,ROW($E39),67),"")</f>
        <v/>
      </c>
    </row>
    <row r="37" spans="1:4" s="9" customFormat="1" ht="12.75" x14ac:dyDescent="0.2">
      <c r="A37" s="292" t="str">
        <f>IF(INDEX('CoC Ranking Data'!$A$1:$CB$106,ROW($E40),4)&lt;&gt;"",INDEX('CoC Ranking Data'!$A$1:$CB$106,ROW($E40),4),"")</f>
        <v>Resources for Human Development, Inc.</v>
      </c>
      <c r="B37" s="292" t="str">
        <f>IF(INDEX('CoC Ranking Data'!$A$1:$CB$106,ROW($E40),5)&lt;&gt;"",INDEX('CoC Ranking Data'!$A$1:$CB$106,ROW($E40),5),"")</f>
        <v>Crossroads Individual</v>
      </c>
      <c r="C37" s="293" t="str">
        <f>IF(INDEX('CoC Ranking Data'!$A$1:$CB$106,ROW($E40),7)&lt;&gt;"",INDEX('CoC Ranking Data'!$A$1:$CB$106,ROW($E40),7),"")</f>
        <v>PH</v>
      </c>
      <c r="D37" s="322" t="str">
        <f>IF(INDEX('CoC Ranking Data'!$A$1:$CB$106,ROW($E40),67)&lt;&gt;"",INDEX('CoC Ranking Data'!$A$1:$CB$106,ROW($E40),67),"")</f>
        <v/>
      </c>
    </row>
    <row r="38" spans="1:4" s="9" customFormat="1" ht="12.75" x14ac:dyDescent="0.2">
      <c r="A38" s="292" t="str">
        <f>IF(INDEX('CoC Ranking Data'!$A$1:$CB$106,ROW($E41),4)&lt;&gt;"",INDEX('CoC Ranking Data'!$A$1:$CB$106,ROW($E41),4),"")</f>
        <v>Resources for Human Development, Inc.</v>
      </c>
      <c r="B38" s="292" t="str">
        <f>IF(INDEX('CoC Ranking Data'!$A$1:$CB$106,ROW($E41),5)&lt;&gt;"",INDEX('CoC Ranking Data'!$A$1:$CB$106,ROW($E41),5),"")</f>
        <v>Crossroads Schuylkill Co. Permanent Supportive Housing</v>
      </c>
      <c r="C38" s="293" t="str">
        <f>IF(INDEX('CoC Ranking Data'!$A$1:$CB$106,ROW($E41),7)&lt;&gt;"",INDEX('CoC Ranking Data'!$A$1:$CB$106,ROW($E41),7),"")</f>
        <v>PH</v>
      </c>
      <c r="D38" s="322" t="str">
        <f>IF(INDEX('CoC Ranking Data'!$A$1:$CB$106,ROW($E41),67)&lt;&gt;"",INDEX('CoC Ranking Data'!$A$1:$CB$106,ROW($E41),67),"")</f>
        <v/>
      </c>
    </row>
    <row r="39" spans="1:4" s="9" customFormat="1" ht="12.75" x14ac:dyDescent="0.2">
      <c r="A39" s="292" t="str">
        <f>IF(INDEX('CoC Ranking Data'!$A$1:$CB$106,ROW($E42),4)&lt;&gt;"",INDEX('CoC Ranking Data'!$A$1:$CB$106,ROW($E42),4),"")</f>
        <v>Resources for Human Development, Inc.</v>
      </c>
      <c r="B39" s="292" t="str">
        <f>IF(INDEX('CoC Ranking Data'!$A$1:$CB$106,ROW($E42),5)&lt;&gt;"",INDEX('CoC Ranking Data'!$A$1:$CB$106,ROW($E42),5),"")</f>
        <v>LV ACT Housing Supports</v>
      </c>
      <c r="C39" s="293" t="str">
        <f>IF(INDEX('CoC Ranking Data'!$A$1:$CB$106,ROW($E42),7)&lt;&gt;"",INDEX('CoC Ranking Data'!$A$1:$CB$106,ROW($E42),7),"")</f>
        <v>PH</v>
      </c>
      <c r="D39" s="322" t="str">
        <f>IF(INDEX('CoC Ranking Data'!$A$1:$CB$106,ROW($E42),67)&lt;&gt;"",INDEX('CoC Ranking Data'!$A$1:$CB$106,ROW($E42),67),"")</f>
        <v/>
      </c>
    </row>
    <row r="40" spans="1:4" s="9" customFormat="1" ht="12.75" x14ac:dyDescent="0.2">
      <c r="A40" s="292" t="str">
        <f>IF(INDEX('CoC Ranking Data'!$A$1:$CB$106,ROW($E43),4)&lt;&gt;"",INDEX('CoC Ranking Data'!$A$1:$CB$106,ROW($E43),4),"")</f>
        <v>Tableland Services, Inc.</v>
      </c>
      <c r="B40" s="292" t="str">
        <f>IF(INDEX('CoC Ranking Data'!$A$1:$CB$106,ROW($E43),5)&lt;&gt;"",INDEX('CoC Ranking Data'!$A$1:$CB$106,ROW($E43),5),"")</f>
        <v>SHP Transitional Housing Project</v>
      </c>
      <c r="C40" s="293" t="str">
        <f>IF(INDEX('CoC Ranking Data'!$A$1:$CB$106,ROW($E43),7)&lt;&gt;"",INDEX('CoC Ranking Data'!$A$1:$CB$106,ROW($E43),7),"")</f>
        <v>PH-RRH</v>
      </c>
      <c r="D40" s="322" t="str">
        <f>IF(INDEX('CoC Ranking Data'!$A$1:$CB$106,ROW($E43),67)&lt;&gt;"",INDEX('CoC Ranking Data'!$A$1:$CB$106,ROW($E43),67),"")</f>
        <v/>
      </c>
    </row>
    <row r="41" spans="1:4" s="9" customFormat="1" ht="12.75" x14ac:dyDescent="0.2">
      <c r="A41" s="292" t="str">
        <f>IF(INDEX('CoC Ranking Data'!$A$1:$CB$106,ROW($E44),4)&lt;&gt;"",INDEX('CoC Ranking Data'!$A$1:$CB$106,ROW($E44),4),"")</f>
        <v>Tableland Services, Inc.</v>
      </c>
      <c r="B41" s="292" t="str">
        <f>IF(INDEX('CoC Ranking Data'!$A$1:$CB$106,ROW($E44),5)&lt;&gt;"",INDEX('CoC Ranking Data'!$A$1:$CB$106,ROW($E44),5),"")</f>
        <v>Tableland PSH Expansion</v>
      </c>
      <c r="C41" s="293" t="str">
        <f>IF(INDEX('CoC Ranking Data'!$A$1:$CB$106,ROW($E44),7)&lt;&gt;"",INDEX('CoC Ranking Data'!$A$1:$CB$106,ROW($E44),7),"")</f>
        <v>PH</v>
      </c>
      <c r="D41" s="322" t="str">
        <f>IF(INDEX('CoC Ranking Data'!$A$1:$CB$106,ROW($E44),67)&lt;&gt;"",INDEX('CoC Ranking Data'!$A$1:$CB$106,ROW($E44),67),"")</f>
        <v/>
      </c>
    </row>
    <row r="42" spans="1:4" s="9" customFormat="1" ht="12.75" x14ac:dyDescent="0.2">
      <c r="A42" s="292" t="str">
        <f>IF(INDEX('CoC Ranking Data'!$A$1:$CB$106,ROW($E45),4)&lt;&gt;"",INDEX('CoC Ranking Data'!$A$1:$CB$106,ROW($E45),4),"")</f>
        <v>The Lehigh Conference of Churches</v>
      </c>
      <c r="B42" s="292" t="str">
        <f>IF(INDEX('CoC Ranking Data'!$A$1:$CB$106,ROW($E45),5)&lt;&gt;"",INDEX('CoC Ranking Data'!$A$1:$CB$106,ROW($E45),5),"")</f>
        <v>Outreach and Case Management for the Disabled, Chronically Homeless</v>
      </c>
      <c r="C42" s="293" t="str">
        <f>IF(INDEX('CoC Ranking Data'!$A$1:$CB$106,ROW($E45),7)&lt;&gt;"",INDEX('CoC Ranking Data'!$A$1:$CB$106,ROW($E45),7),"")</f>
        <v>SSO</v>
      </c>
      <c r="D42" s="322" t="str">
        <f>IF(INDEX('CoC Ranking Data'!$A$1:$CB$106,ROW($E45),67)&lt;&gt;"",INDEX('CoC Ranking Data'!$A$1:$CB$106,ROW($E45),67),"")</f>
        <v/>
      </c>
    </row>
    <row r="43" spans="1:4" s="9" customFormat="1" ht="12.75" x14ac:dyDescent="0.2">
      <c r="A43" s="292" t="str">
        <f>IF(INDEX('CoC Ranking Data'!$A$1:$CB$106,ROW($E46),4)&lt;&gt;"",INDEX('CoC Ranking Data'!$A$1:$CB$106,ROW($E46),4),"")</f>
        <v>The Lehigh Conference of Churches</v>
      </c>
      <c r="B43" s="292" t="str">
        <f>IF(INDEX('CoC Ranking Data'!$A$1:$CB$106,ROW($E46),5)&lt;&gt;"",INDEX('CoC Ranking Data'!$A$1:$CB$106,ROW($E46),5),"")</f>
        <v>Pathways Housing</v>
      </c>
      <c r="C43" s="293" t="str">
        <f>IF(INDEX('CoC Ranking Data'!$A$1:$CB$106,ROW($E46),7)&lt;&gt;"",INDEX('CoC Ranking Data'!$A$1:$CB$106,ROW($E46),7),"")</f>
        <v>PH</v>
      </c>
      <c r="D43" s="322" t="str">
        <f>IF(INDEX('CoC Ranking Data'!$A$1:$CB$106,ROW($E46),67)&lt;&gt;"",INDEX('CoC Ranking Data'!$A$1:$CB$106,ROW($E46),67),"")</f>
        <v/>
      </c>
    </row>
    <row r="44" spans="1:4" s="9" customFormat="1" ht="12.75" x14ac:dyDescent="0.2">
      <c r="A44" s="292" t="str">
        <f>IF(INDEX('CoC Ranking Data'!$A$1:$CB$106,ROW($E47),4)&lt;&gt;"",INDEX('CoC Ranking Data'!$A$1:$CB$106,ROW($E47),4),"")</f>
        <v>The Lehigh Conference of Churches</v>
      </c>
      <c r="B44" s="292" t="str">
        <f>IF(INDEX('CoC Ranking Data'!$A$1:$CB$106,ROW($E47),5)&lt;&gt;"",INDEX('CoC Ranking Data'!$A$1:$CB$106,ROW($E47),5),"")</f>
        <v>Pathways Housing 2</v>
      </c>
      <c r="C44" s="293" t="str">
        <f>IF(INDEX('CoC Ranking Data'!$A$1:$CB$106,ROW($E47),7)&lt;&gt;"",INDEX('CoC Ranking Data'!$A$1:$CB$106,ROW($E47),7),"")</f>
        <v>PH</v>
      </c>
      <c r="D44" s="322" t="str">
        <f>IF(INDEX('CoC Ranking Data'!$A$1:$CB$106,ROW($E47),67)&lt;&gt;"",INDEX('CoC Ranking Data'!$A$1:$CB$106,ROW($E47),67),"")</f>
        <v/>
      </c>
    </row>
    <row r="45" spans="1:4" s="9" customFormat="1" ht="12.75" x14ac:dyDescent="0.2">
      <c r="A45" s="292" t="str">
        <f>IF(INDEX('CoC Ranking Data'!$A$1:$CB$106,ROW($E48),4)&lt;&gt;"",INDEX('CoC Ranking Data'!$A$1:$CB$106,ROW($E48),4),"")</f>
        <v>The Lehigh Conference of Churches</v>
      </c>
      <c r="B45" s="292" t="str">
        <f>IF(INDEX('CoC Ranking Data'!$A$1:$CB$106,ROW($E48),5)&lt;&gt;"",INDEX('CoC Ranking Data'!$A$1:$CB$106,ROW($E48),5),"")</f>
        <v>Pathways TBRA for Families, Youth and Veterans</v>
      </c>
      <c r="C45" s="293" t="str">
        <f>IF(INDEX('CoC Ranking Data'!$A$1:$CB$106,ROW($E48),7)&lt;&gt;"",INDEX('CoC Ranking Data'!$A$1:$CB$106,ROW($E48),7),"")</f>
        <v>PH</v>
      </c>
      <c r="D45" s="322" t="str">
        <f>IF(INDEX('CoC Ranking Data'!$A$1:$CB$106,ROW($E48),67)&lt;&gt;"",INDEX('CoC Ranking Data'!$A$1:$CB$106,ROW($E48),67),"")</f>
        <v/>
      </c>
    </row>
    <row r="46" spans="1:4" s="9" customFormat="1" ht="12.75" x14ac:dyDescent="0.2">
      <c r="A46" s="292" t="str">
        <f>IF(INDEX('CoC Ranking Data'!$A$1:$CB$106,ROW($E49),4)&lt;&gt;"",INDEX('CoC Ranking Data'!$A$1:$CB$106,ROW($E49),4),"")</f>
        <v>The Lehigh Conference of Churches</v>
      </c>
      <c r="B46" s="292" t="str">
        <f>IF(INDEX('CoC Ranking Data'!$A$1:$CB$106,ROW($E49),5)&lt;&gt;"",INDEX('CoC Ranking Data'!$A$1:$CB$106,ROW($E49),5),"")</f>
        <v>Tenant-Based Rental Assistance for the Disabled,Chronically Homeless</v>
      </c>
      <c r="C46" s="293" t="str">
        <f>IF(INDEX('CoC Ranking Data'!$A$1:$CB$106,ROW($E49),7)&lt;&gt;"",INDEX('CoC Ranking Data'!$A$1:$CB$106,ROW($E49),7),"")</f>
        <v>PH</v>
      </c>
      <c r="D46" s="322" t="str">
        <f>IF(INDEX('CoC Ranking Data'!$A$1:$CB$106,ROW($E49),67)&lt;&gt;"",INDEX('CoC Ranking Data'!$A$1:$CB$106,ROW($E49),67),"")</f>
        <v/>
      </c>
    </row>
    <row r="47" spans="1:4" s="9" customFormat="1" ht="12.75" x14ac:dyDescent="0.2">
      <c r="A47" s="292" t="str">
        <f>IF(INDEX('CoC Ranking Data'!$A$1:$CB$106,ROW($E50),4)&lt;&gt;"",INDEX('CoC Ranking Data'!$A$1:$CB$106,ROW($E50),4),"")</f>
        <v>The Salvation Army, a New York Corporation</v>
      </c>
      <c r="B47" s="292" t="str">
        <f>IF(INDEX('CoC Ranking Data'!$A$1:$CB$106,ROW($E50),5)&lt;&gt;"",INDEX('CoC Ranking Data'!$A$1:$CB$106,ROW($E50),5),"")</f>
        <v>Allentown Hospitality House Permanent Housing Program</v>
      </c>
      <c r="C47" s="293" t="str">
        <f>IF(INDEX('CoC Ranking Data'!$A$1:$CB$106,ROW($E50),7)&lt;&gt;"",INDEX('CoC Ranking Data'!$A$1:$CB$106,ROW($E50),7),"")</f>
        <v>PH</v>
      </c>
      <c r="D47" s="322" t="str">
        <f>IF(INDEX('CoC Ranking Data'!$A$1:$CB$106,ROW($E50),67)&lt;&gt;"",INDEX('CoC Ranking Data'!$A$1:$CB$106,ROW($E50),67),"")</f>
        <v/>
      </c>
    </row>
    <row r="48" spans="1:4" s="9" customFormat="1" ht="12.75" x14ac:dyDescent="0.2">
      <c r="A48" s="292" t="str">
        <f>IF(INDEX('CoC Ranking Data'!$A$1:$CB$106,ROW($E51),4)&lt;&gt;"",INDEX('CoC Ranking Data'!$A$1:$CB$106,ROW($E51),4),"")</f>
        <v>The Salvation Army, a New York Corporation</v>
      </c>
      <c r="B48" s="292" t="str">
        <f>IF(INDEX('CoC Ranking Data'!$A$1:$CB$106,ROW($E51),5)&lt;&gt;"",INDEX('CoC Ranking Data'!$A$1:$CB$106,ROW($E51),5),"")</f>
        <v>Salvation Army Carlisle PH Project</v>
      </c>
      <c r="C48" s="293" t="str">
        <f>IF(INDEX('CoC Ranking Data'!$A$1:$CB$106,ROW($E51),7)&lt;&gt;"",INDEX('CoC Ranking Data'!$A$1:$CB$106,ROW($E51),7),"")</f>
        <v>PH</v>
      </c>
      <c r="D48" s="322" t="str">
        <f>IF(INDEX('CoC Ranking Data'!$A$1:$CB$106,ROW($E51),67)&lt;&gt;"",INDEX('CoC Ranking Data'!$A$1:$CB$106,ROW($E51),67),"")</f>
        <v/>
      </c>
    </row>
    <row r="49" spans="1:4" s="9" customFormat="1" ht="12.75" x14ac:dyDescent="0.2">
      <c r="A49" s="292" t="str">
        <f>IF(INDEX('CoC Ranking Data'!$A$1:$CB$106,ROW($E52),4)&lt;&gt;"",INDEX('CoC Ranking Data'!$A$1:$CB$106,ROW($E52),4),"")</f>
        <v>Valley Housing Development Corporation</v>
      </c>
      <c r="B49" s="292" t="str">
        <f>IF(INDEX('CoC Ranking Data'!$A$1:$CB$106,ROW($E52),5)&lt;&gt;"",INDEX('CoC Ranking Data'!$A$1:$CB$106,ROW($E52),5),"")</f>
        <v>VHDC SHP #2 &amp; #3 Consolidation 2018</v>
      </c>
      <c r="C49" s="293" t="str">
        <f>IF(INDEX('CoC Ranking Data'!$A$1:$CB$106,ROW($E52),7)&lt;&gt;"",INDEX('CoC Ranking Data'!$A$1:$CB$106,ROW($E52),7),"")</f>
        <v>PH</v>
      </c>
      <c r="D49" s="322" t="str">
        <f>IF(INDEX('CoC Ranking Data'!$A$1:$CB$106,ROW($E52),67)&lt;&gt;"",INDEX('CoC Ranking Data'!$A$1:$CB$106,ROW($E52),67),"")</f>
        <v/>
      </c>
    </row>
    <row r="50" spans="1:4" s="9" customFormat="1" ht="12.75" x14ac:dyDescent="0.2">
      <c r="A50" s="292" t="str">
        <f>IF(INDEX('CoC Ranking Data'!$A$1:$CB$106,ROW($E53),4)&lt;&gt;"",INDEX('CoC Ranking Data'!$A$1:$CB$106,ROW($E53),4),"")</f>
        <v>Valley Youth House Committee, Inc.</v>
      </c>
      <c r="B50" s="292" t="str">
        <f>IF(INDEX('CoC Ranking Data'!$A$1:$CB$106,ROW($E53),5)&lt;&gt;"",INDEX('CoC Ranking Data'!$A$1:$CB$106,ROW($E53),5),"")</f>
        <v>Lehigh Valley RRH for Families</v>
      </c>
      <c r="C50" s="293" t="str">
        <f>IF(INDEX('CoC Ranking Data'!$A$1:$CB$106,ROW($E53),7)&lt;&gt;"",INDEX('CoC Ranking Data'!$A$1:$CB$106,ROW($E53),7),"")</f>
        <v>PH-RRH</v>
      </c>
      <c r="D50" s="322" t="str">
        <f>IF(INDEX('CoC Ranking Data'!$A$1:$CB$106,ROW($E53),67)&lt;&gt;"",INDEX('CoC Ranking Data'!$A$1:$CB$106,ROW($E53),67),"")</f>
        <v/>
      </c>
    </row>
    <row r="51" spans="1:4" s="9" customFormat="1" ht="12.75" x14ac:dyDescent="0.2">
      <c r="A51" s="292" t="str">
        <f>IF(INDEX('CoC Ranking Data'!$A$1:$CB$106,ROW($E54),4)&lt;&gt;"",INDEX('CoC Ranking Data'!$A$1:$CB$106,ROW($E54),4),"")</f>
        <v/>
      </c>
      <c r="B51" s="292" t="str">
        <f>IF(INDEX('CoC Ranking Data'!$A$1:$CB$106,ROW($E54),5)&lt;&gt;"",INDEX('CoC Ranking Data'!$A$1:$CB$106,ROW($E54),5),"")</f>
        <v/>
      </c>
      <c r="C51" s="293" t="str">
        <f>IF(INDEX('CoC Ranking Data'!$A$1:$CB$106,ROW($E54),7)&lt;&gt;"",INDEX('CoC Ranking Data'!$A$1:$CB$106,ROW($E54),7),"")</f>
        <v/>
      </c>
      <c r="D51" s="322" t="str">
        <f>IF(INDEX('CoC Ranking Data'!$A$1:$CB$106,ROW($E54),67)&lt;&gt;"",INDEX('CoC Ranking Data'!$A$1:$CB$106,ROW($E54),67),"")</f>
        <v/>
      </c>
    </row>
    <row r="52" spans="1:4" s="9" customFormat="1" ht="12.75" x14ac:dyDescent="0.2">
      <c r="A52" s="292" t="str">
        <f>IF(INDEX('CoC Ranking Data'!$A$1:$CB$106,ROW($E55),4)&lt;&gt;"",INDEX('CoC Ranking Data'!$A$1:$CB$106,ROW($E55),4),"")</f>
        <v/>
      </c>
      <c r="B52" s="292" t="str">
        <f>IF(INDEX('CoC Ranking Data'!$A$1:$CB$106,ROW($E55),5)&lt;&gt;"",INDEX('CoC Ranking Data'!$A$1:$CB$106,ROW($E55),5),"")</f>
        <v/>
      </c>
      <c r="C52" s="293" t="str">
        <f>IF(INDEX('CoC Ranking Data'!$A$1:$CB$106,ROW($E55),7)&lt;&gt;"",INDEX('CoC Ranking Data'!$A$1:$CB$106,ROW($E55),7),"")</f>
        <v/>
      </c>
      <c r="D52" s="322" t="str">
        <f>IF(INDEX('CoC Ranking Data'!$A$1:$CB$106,ROW($E55),67)&lt;&gt;"",INDEX('CoC Ranking Data'!$A$1:$CB$106,ROW($E55),67),"")</f>
        <v/>
      </c>
    </row>
    <row r="53" spans="1:4" x14ac:dyDescent="0.25">
      <c r="A53" s="292" t="str">
        <f>IF(INDEX('CoC Ranking Data'!$A$1:$CB$106,ROW($E56),4)&lt;&gt;"",INDEX('CoC Ranking Data'!$A$1:$CB$106,ROW($E56),4),"")</f>
        <v/>
      </c>
      <c r="B53" s="292" t="str">
        <f>IF(INDEX('CoC Ranking Data'!$A$1:$CB$106,ROW($E56),5)&lt;&gt;"",INDEX('CoC Ranking Data'!$A$1:$CB$106,ROW($E56),5),"")</f>
        <v/>
      </c>
      <c r="C53" s="293" t="str">
        <f>IF(INDEX('CoC Ranking Data'!$A$1:$CB$106,ROW($E56),7)&lt;&gt;"",INDEX('CoC Ranking Data'!$A$1:$CB$106,ROW($E56),7),"")</f>
        <v/>
      </c>
      <c r="D53" s="322" t="str">
        <f>IF(INDEX('CoC Ranking Data'!$A$1:$CB$106,ROW($E56),67)&lt;&gt;"",INDEX('CoC Ranking Data'!$A$1:$CB$106,ROW($E56),67),"")</f>
        <v/>
      </c>
    </row>
    <row r="54" spans="1:4" ht="15" customHeight="1" x14ac:dyDescent="0.25">
      <c r="A54" s="292" t="str">
        <f>IF(INDEX('CoC Ranking Data'!$A$1:$CB$106,ROW($E57),4)&lt;&gt;"",INDEX('CoC Ranking Data'!$A$1:$CB$106,ROW($E57),4),"")</f>
        <v/>
      </c>
      <c r="B54" s="292" t="str">
        <f>IF(INDEX('CoC Ranking Data'!$A$1:$CB$106,ROW($E57),5)&lt;&gt;"",INDEX('CoC Ranking Data'!$A$1:$CB$106,ROW($E57),5),"")</f>
        <v/>
      </c>
      <c r="C54" s="293" t="str">
        <f>IF(INDEX('CoC Ranking Data'!$A$1:$CB$106,ROW($E57),7)&lt;&gt;"",INDEX('CoC Ranking Data'!$A$1:$CB$106,ROW($E57),7),"")</f>
        <v/>
      </c>
      <c r="D54" s="322" t="str">
        <f>IF(INDEX('CoC Ranking Data'!$A$1:$CB$106,ROW($E57),67)&lt;&gt;"",INDEX('CoC Ranking Data'!$A$1:$CB$106,ROW($E57),67),"")</f>
        <v/>
      </c>
    </row>
    <row r="55" spans="1:4" x14ac:dyDescent="0.25">
      <c r="A55" s="292" t="str">
        <f>IF(INDEX('CoC Ranking Data'!$A$1:$CB$106,ROW($E58),4)&lt;&gt;"",INDEX('CoC Ranking Data'!$A$1:$CB$106,ROW($E58),4),"")</f>
        <v/>
      </c>
      <c r="B55" s="292" t="str">
        <f>IF(INDEX('CoC Ranking Data'!$A$1:$CB$106,ROW($E58),5)&lt;&gt;"",INDEX('CoC Ranking Data'!$A$1:$CB$106,ROW($E58),5),"")</f>
        <v/>
      </c>
      <c r="C55" s="293" t="str">
        <f>IF(INDEX('CoC Ranking Data'!$A$1:$CB$106,ROW($E58),7)&lt;&gt;"",INDEX('CoC Ranking Data'!$A$1:$CB$106,ROW($E58),7),"")</f>
        <v/>
      </c>
      <c r="D55" s="322" t="str">
        <f>IF(INDEX('CoC Ranking Data'!$A$1:$CB$106,ROW($E58),67)&lt;&gt;"",INDEX('CoC Ranking Data'!$A$1:$CB$106,ROW($E58),67),"")</f>
        <v/>
      </c>
    </row>
    <row r="56" spans="1:4" x14ac:dyDescent="0.25">
      <c r="A56" s="292" t="str">
        <f>IF(INDEX('CoC Ranking Data'!$A$1:$CB$106,ROW($E59),4)&lt;&gt;"",INDEX('CoC Ranking Data'!$A$1:$CB$106,ROW($E59),4),"")</f>
        <v/>
      </c>
      <c r="B56" s="292" t="str">
        <f>IF(INDEX('CoC Ranking Data'!$A$1:$CB$106,ROW($E59),5)&lt;&gt;"",INDEX('CoC Ranking Data'!$A$1:$CB$106,ROW($E59),5),"")</f>
        <v/>
      </c>
      <c r="C56" s="293" t="str">
        <f>IF(INDEX('CoC Ranking Data'!$A$1:$CB$106,ROW($E59),7)&lt;&gt;"",INDEX('CoC Ranking Data'!$A$1:$CB$106,ROW($E59),7),"")</f>
        <v/>
      </c>
      <c r="D56" s="322" t="str">
        <f>IF(INDEX('CoC Ranking Data'!$A$1:$CB$106,ROW($E59),67)&lt;&gt;"",INDEX('CoC Ranking Data'!$A$1:$CB$106,ROW($E59),67),"")</f>
        <v/>
      </c>
    </row>
    <row r="57" spans="1:4" x14ac:dyDescent="0.25">
      <c r="A57" s="292" t="str">
        <f>IF(INDEX('CoC Ranking Data'!$A$1:$CB$106,ROW($E60),4)&lt;&gt;"",INDEX('CoC Ranking Data'!$A$1:$CB$106,ROW($E60),4),"")</f>
        <v/>
      </c>
      <c r="B57" s="292" t="str">
        <f>IF(INDEX('CoC Ranking Data'!$A$1:$CB$106,ROW($E60),5)&lt;&gt;"",INDEX('CoC Ranking Data'!$A$1:$CB$106,ROW($E60),5),"")</f>
        <v/>
      </c>
      <c r="C57" s="293" t="str">
        <f>IF(INDEX('CoC Ranking Data'!$A$1:$CB$106,ROW($E60),7)&lt;&gt;"",INDEX('CoC Ranking Data'!$A$1:$CB$106,ROW($E60),7),"")</f>
        <v/>
      </c>
      <c r="D57" s="322" t="str">
        <f>IF(INDEX('CoC Ranking Data'!$A$1:$CB$106,ROW($E60),67)&lt;&gt;"",INDEX('CoC Ranking Data'!$A$1:$CB$106,ROW($E60),67),"")</f>
        <v/>
      </c>
    </row>
    <row r="58" spans="1:4" x14ac:dyDescent="0.25">
      <c r="A58" s="292" t="str">
        <f>IF(INDEX('CoC Ranking Data'!$A$1:$CB$106,ROW($E61),4)&lt;&gt;"",INDEX('CoC Ranking Data'!$A$1:$CB$106,ROW($E61),4),"")</f>
        <v/>
      </c>
      <c r="B58" s="292" t="str">
        <f>IF(INDEX('CoC Ranking Data'!$A$1:$CB$106,ROW($E61),5)&lt;&gt;"",INDEX('CoC Ranking Data'!$A$1:$CB$106,ROW($E61),5),"")</f>
        <v/>
      </c>
      <c r="C58" s="293" t="str">
        <f>IF(INDEX('CoC Ranking Data'!$A$1:$CB$106,ROW($E61),7)&lt;&gt;"",INDEX('CoC Ranking Data'!$A$1:$CB$106,ROW($E61),7),"")</f>
        <v/>
      </c>
      <c r="D58" s="322" t="str">
        <f>IF(INDEX('CoC Ranking Data'!$A$1:$CB$106,ROW($E61),67)&lt;&gt;"",INDEX('CoC Ranking Data'!$A$1:$CB$106,ROW($E61),67),"")</f>
        <v/>
      </c>
    </row>
    <row r="59" spans="1:4" x14ac:dyDescent="0.25">
      <c r="A59" s="292" t="str">
        <f>IF(INDEX('CoC Ranking Data'!$A$1:$CB$106,ROW($E62),4)&lt;&gt;"",INDEX('CoC Ranking Data'!$A$1:$CB$106,ROW($E62),4),"")</f>
        <v/>
      </c>
      <c r="B59" s="292" t="str">
        <f>IF(INDEX('CoC Ranking Data'!$A$1:$CB$106,ROW($E62),5)&lt;&gt;"",INDEX('CoC Ranking Data'!$A$1:$CB$106,ROW($E62),5),"")</f>
        <v/>
      </c>
      <c r="C59" s="293" t="str">
        <f>IF(INDEX('CoC Ranking Data'!$A$1:$CB$106,ROW($E62),7)&lt;&gt;"",INDEX('CoC Ranking Data'!$A$1:$CB$106,ROW($E62),7),"")</f>
        <v/>
      </c>
      <c r="D59" s="322" t="str">
        <f>IF(INDEX('CoC Ranking Data'!$A$1:$CB$106,ROW($E62),67)&lt;&gt;"",INDEX('CoC Ranking Data'!$A$1:$CB$106,ROW($E62),67),"")</f>
        <v/>
      </c>
    </row>
    <row r="60" spans="1:4" x14ac:dyDescent="0.25">
      <c r="A60" s="292" t="str">
        <f>IF(INDEX('CoC Ranking Data'!$A$1:$CB$106,ROW($E63),4)&lt;&gt;"",INDEX('CoC Ranking Data'!$A$1:$CB$106,ROW($E63),4),"")</f>
        <v/>
      </c>
      <c r="B60" s="292" t="str">
        <f>IF(INDEX('CoC Ranking Data'!$A$1:$CB$106,ROW($E63),5)&lt;&gt;"",INDEX('CoC Ranking Data'!$A$1:$CB$106,ROW($E63),5),"")</f>
        <v/>
      </c>
      <c r="C60" s="293" t="str">
        <f>IF(INDEX('CoC Ranking Data'!$A$1:$CB$106,ROW($E63),7)&lt;&gt;"",INDEX('CoC Ranking Data'!$A$1:$CB$106,ROW($E63),7),"")</f>
        <v/>
      </c>
      <c r="D60" s="322" t="str">
        <f>IF(INDEX('CoC Ranking Data'!$A$1:$CB$106,ROW($E63),67)&lt;&gt;"",INDEX('CoC Ranking Data'!$A$1:$CB$106,ROW($E63),67),"")</f>
        <v/>
      </c>
    </row>
    <row r="61" spans="1:4" x14ac:dyDescent="0.25">
      <c r="A61" s="292" t="str">
        <f>IF(INDEX('CoC Ranking Data'!$A$1:$CB$106,ROW($E64),4)&lt;&gt;"",INDEX('CoC Ranking Data'!$A$1:$CB$106,ROW($E64),4),"")</f>
        <v/>
      </c>
      <c r="B61" s="292" t="str">
        <f>IF(INDEX('CoC Ranking Data'!$A$1:$CB$106,ROW($E64),5)&lt;&gt;"",INDEX('CoC Ranking Data'!$A$1:$CB$106,ROW($E64),5),"")</f>
        <v/>
      </c>
      <c r="C61" s="293" t="str">
        <f>IF(INDEX('CoC Ranking Data'!$A$1:$CB$106,ROW($E64),7)&lt;&gt;"",INDEX('CoC Ranking Data'!$A$1:$CB$106,ROW($E64),7),"")</f>
        <v/>
      </c>
      <c r="D61" s="322" t="str">
        <f>IF(INDEX('CoC Ranking Data'!$A$1:$CB$106,ROW($E64),67)&lt;&gt;"",INDEX('CoC Ranking Data'!$A$1:$CB$106,ROW($E64),67),"")</f>
        <v/>
      </c>
    </row>
    <row r="62" spans="1:4" x14ac:dyDescent="0.25">
      <c r="A62" s="292" t="str">
        <f>IF(INDEX('CoC Ranking Data'!$A$1:$CB$106,ROW($E65),4)&lt;&gt;"",INDEX('CoC Ranking Data'!$A$1:$CB$106,ROW($E65),4),"")</f>
        <v/>
      </c>
      <c r="B62" s="292" t="str">
        <f>IF(INDEX('CoC Ranking Data'!$A$1:$CB$106,ROW($E65),5)&lt;&gt;"",INDEX('CoC Ranking Data'!$A$1:$CB$106,ROW($E65),5),"")</f>
        <v/>
      </c>
      <c r="C62" s="293" t="str">
        <f>IF(INDEX('CoC Ranking Data'!$A$1:$CB$106,ROW($E65),7)&lt;&gt;"",INDEX('CoC Ranking Data'!$A$1:$CB$106,ROW($E65),7),"")</f>
        <v/>
      </c>
      <c r="D62" s="322" t="str">
        <f>IF(INDEX('CoC Ranking Data'!$A$1:$CB$106,ROW($E65),67)&lt;&gt;"",INDEX('CoC Ranking Data'!$A$1:$CB$106,ROW($E65),67),"")</f>
        <v/>
      </c>
    </row>
    <row r="63" spans="1:4" x14ac:dyDescent="0.25">
      <c r="A63" s="292" t="str">
        <f>IF(INDEX('CoC Ranking Data'!$A$1:$CB$106,ROW($E66),4)&lt;&gt;"",INDEX('CoC Ranking Data'!$A$1:$CB$106,ROW($E66),4),"")</f>
        <v/>
      </c>
      <c r="B63" s="292" t="str">
        <f>IF(INDEX('CoC Ranking Data'!$A$1:$CB$106,ROW($E66),5)&lt;&gt;"",INDEX('CoC Ranking Data'!$A$1:$CB$106,ROW($E66),5),"")</f>
        <v/>
      </c>
      <c r="C63" s="293" t="str">
        <f>IF(INDEX('CoC Ranking Data'!$A$1:$CB$106,ROW($E66),7)&lt;&gt;"",INDEX('CoC Ranking Data'!$A$1:$CB$106,ROW($E66),7),"")</f>
        <v/>
      </c>
      <c r="D63" s="322" t="str">
        <f>IF(INDEX('CoC Ranking Data'!$A$1:$CB$106,ROW($E66),67)&lt;&gt;"",INDEX('CoC Ranking Data'!$A$1:$CB$106,ROW($E66),67),"")</f>
        <v/>
      </c>
    </row>
    <row r="64" spans="1:4" x14ac:dyDescent="0.25">
      <c r="A64" s="292" t="str">
        <f>IF(INDEX('CoC Ranking Data'!$A$1:$CB$106,ROW($E67),4)&lt;&gt;"",INDEX('CoC Ranking Data'!$A$1:$CB$106,ROW($E67),4),"")</f>
        <v/>
      </c>
      <c r="B64" s="292" t="str">
        <f>IF(INDEX('CoC Ranking Data'!$A$1:$CB$106,ROW($E67),5)&lt;&gt;"",INDEX('CoC Ranking Data'!$A$1:$CB$106,ROW($E67),5),"")</f>
        <v/>
      </c>
      <c r="C64" s="293" t="str">
        <f>IF(INDEX('CoC Ranking Data'!$A$1:$CB$106,ROW($E67),7)&lt;&gt;"",INDEX('CoC Ranking Data'!$A$1:$CB$106,ROW($E67),7),"")</f>
        <v/>
      </c>
      <c r="D64" s="322" t="str">
        <f>IF(INDEX('CoC Ranking Data'!$A$1:$CB$106,ROW($E67),67)&lt;&gt;"",INDEX('CoC Ranking Data'!$A$1:$CB$106,ROW($E67),67),"")</f>
        <v/>
      </c>
    </row>
    <row r="65" spans="1:4" x14ac:dyDescent="0.25">
      <c r="A65" s="292" t="str">
        <f>IF(INDEX('CoC Ranking Data'!$A$1:$CB$106,ROW($E68),4)&lt;&gt;"",INDEX('CoC Ranking Data'!$A$1:$CB$106,ROW($E68),4),"")</f>
        <v/>
      </c>
      <c r="B65" s="292" t="str">
        <f>IF(INDEX('CoC Ranking Data'!$A$1:$CB$106,ROW($E68),5)&lt;&gt;"",INDEX('CoC Ranking Data'!$A$1:$CB$106,ROW($E68),5),"")</f>
        <v/>
      </c>
      <c r="C65" s="293" t="str">
        <f>IF(INDEX('CoC Ranking Data'!$A$1:$CB$106,ROW($E68),7)&lt;&gt;"",INDEX('CoC Ranking Data'!$A$1:$CB$106,ROW($E68),7),"")</f>
        <v/>
      </c>
      <c r="D65" s="322" t="str">
        <f>IF(INDEX('CoC Ranking Data'!$A$1:$CB$106,ROW($E68),67)&lt;&gt;"",INDEX('CoC Ranking Data'!$A$1:$CB$106,ROW($E68),67),"")</f>
        <v/>
      </c>
    </row>
    <row r="66" spans="1:4" x14ac:dyDescent="0.25">
      <c r="A66" s="292" t="str">
        <f>IF(INDEX('CoC Ranking Data'!$A$1:$CB$106,ROW($E69),4)&lt;&gt;"",INDEX('CoC Ranking Data'!$A$1:$CB$106,ROW($E69),4),"")</f>
        <v/>
      </c>
      <c r="B66" s="292" t="str">
        <f>IF(INDEX('CoC Ranking Data'!$A$1:$CB$106,ROW($E69),5)&lt;&gt;"",INDEX('CoC Ranking Data'!$A$1:$CB$106,ROW($E69),5),"")</f>
        <v/>
      </c>
      <c r="C66" s="293" t="str">
        <f>IF(INDEX('CoC Ranking Data'!$A$1:$CB$106,ROW($E69),7)&lt;&gt;"",INDEX('CoC Ranking Data'!$A$1:$CB$106,ROW($E69),7),"")</f>
        <v/>
      </c>
      <c r="D66" s="322" t="str">
        <f>IF(INDEX('CoC Ranking Data'!$A$1:$CB$106,ROW($E69),67)&lt;&gt;"",INDEX('CoC Ranking Data'!$A$1:$CB$106,ROW($E69),67),"")</f>
        <v/>
      </c>
    </row>
    <row r="67" spans="1:4" x14ac:dyDescent="0.25">
      <c r="A67" s="292" t="str">
        <f>IF(INDEX('CoC Ranking Data'!$A$1:$CB$106,ROW($E70),4)&lt;&gt;"",INDEX('CoC Ranking Data'!$A$1:$CB$106,ROW($E70),4),"")</f>
        <v/>
      </c>
      <c r="B67" s="292" t="str">
        <f>IF(INDEX('CoC Ranking Data'!$A$1:$CB$106,ROW($E70),5)&lt;&gt;"",INDEX('CoC Ranking Data'!$A$1:$CB$106,ROW($E70),5),"")</f>
        <v/>
      </c>
      <c r="C67" s="293" t="str">
        <f>IF(INDEX('CoC Ranking Data'!$A$1:$CB$106,ROW($E70),7)&lt;&gt;"",INDEX('CoC Ranking Data'!$A$1:$CB$106,ROW($E70),7),"")</f>
        <v/>
      </c>
      <c r="D67" s="322" t="str">
        <f>IF(INDEX('CoC Ranking Data'!$A$1:$CB$106,ROW($E70),67)&lt;&gt;"",INDEX('CoC Ranking Data'!$A$1:$CB$106,ROW($E70),67),"")</f>
        <v/>
      </c>
    </row>
    <row r="68" spans="1:4" x14ac:dyDescent="0.25">
      <c r="A68" s="292" t="str">
        <f>IF(INDEX('CoC Ranking Data'!$A$1:$CB$106,ROW($E71),4)&lt;&gt;"",INDEX('CoC Ranking Data'!$A$1:$CB$106,ROW($E71),4),"")</f>
        <v/>
      </c>
      <c r="B68" s="292" t="str">
        <f>IF(INDEX('CoC Ranking Data'!$A$1:$CB$106,ROW($E71),5)&lt;&gt;"",INDEX('CoC Ranking Data'!$A$1:$CB$106,ROW($E71),5),"")</f>
        <v/>
      </c>
      <c r="C68" s="293" t="str">
        <f>IF(INDEX('CoC Ranking Data'!$A$1:$CB$106,ROW($E71),7)&lt;&gt;"",INDEX('CoC Ranking Data'!$A$1:$CB$106,ROW($E71),7),"")</f>
        <v/>
      </c>
      <c r="D68" s="322" t="str">
        <f>IF(INDEX('CoC Ranking Data'!$A$1:$CB$106,ROW($E71),67)&lt;&gt;"",INDEX('CoC Ranking Data'!$A$1:$CB$106,ROW($E71),67),"")</f>
        <v/>
      </c>
    </row>
    <row r="69" spans="1:4" x14ac:dyDescent="0.25">
      <c r="A69" s="292" t="str">
        <f>IF(INDEX('CoC Ranking Data'!$A$1:$CB$106,ROW($E72),4)&lt;&gt;"",INDEX('CoC Ranking Data'!$A$1:$CB$106,ROW($E72),4),"")</f>
        <v/>
      </c>
      <c r="B69" s="292" t="str">
        <f>IF(INDEX('CoC Ranking Data'!$A$1:$CB$106,ROW($E72),5)&lt;&gt;"",INDEX('CoC Ranking Data'!$A$1:$CB$106,ROW($E72),5),"")</f>
        <v/>
      </c>
      <c r="C69" s="293" t="str">
        <f>IF(INDEX('CoC Ranking Data'!$A$1:$CB$106,ROW($E72),7)&lt;&gt;"",INDEX('CoC Ranking Data'!$A$1:$CB$106,ROW($E72),7),"")</f>
        <v/>
      </c>
      <c r="D69" s="322" t="str">
        <f>IF(INDEX('CoC Ranking Data'!$A$1:$CB$106,ROW($E72),67)&lt;&gt;"",INDEX('CoC Ranking Data'!$A$1:$CB$106,ROW($E72),67),"")</f>
        <v/>
      </c>
    </row>
    <row r="70" spans="1:4" x14ac:dyDescent="0.25">
      <c r="A70" s="292" t="str">
        <f>IF(INDEX('CoC Ranking Data'!$A$1:$CB$106,ROW($E73),4)&lt;&gt;"",INDEX('CoC Ranking Data'!$A$1:$CB$106,ROW($E73),4),"")</f>
        <v/>
      </c>
      <c r="B70" s="292" t="str">
        <f>IF(INDEX('CoC Ranking Data'!$A$1:$CB$106,ROW($E73),5)&lt;&gt;"",INDEX('CoC Ranking Data'!$A$1:$CB$106,ROW($E73),5),"")</f>
        <v/>
      </c>
      <c r="C70" s="293" t="str">
        <f>IF(INDEX('CoC Ranking Data'!$A$1:$CB$106,ROW($E73),7)&lt;&gt;"",INDEX('CoC Ranking Data'!$A$1:$CB$106,ROW($E73),7),"")</f>
        <v/>
      </c>
      <c r="D70" s="322" t="str">
        <f>IF(INDEX('CoC Ranking Data'!$A$1:$CB$106,ROW($E73),67)&lt;&gt;"",INDEX('CoC Ranking Data'!$A$1:$CB$106,ROW($E73),67),"")</f>
        <v/>
      </c>
    </row>
    <row r="71" spans="1:4" x14ac:dyDescent="0.25">
      <c r="A71" s="292" t="str">
        <f>IF(INDEX('CoC Ranking Data'!$A$1:$CB$106,ROW($E74),4)&lt;&gt;"",INDEX('CoC Ranking Data'!$A$1:$CB$106,ROW($E74),4),"")</f>
        <v/>
      </c>
      <c r="B71" s="292" t="str">
        <f>IF(INDEX('CoC Ranking Data'!$A$1:$CB$106,ROW($E74),5)&lt;&gt;"",INDEX('CoC Ranking Data'!$A$1:$CB$106,ROW($E74),5),"")</f>
        <v/>
      </c>
      <c r="C71" s="293" t="str">
        <f>IF(INDEX('CoC Ranking Data'!$A$1:$CB$106,ROW($E74),7)&lt;&gt;"",INDEX('CoC Ranking Data'!$A$1:$CB$106,ROW($E74),7),"")</f>
        <v/>
      </c>
      <c r="D71" s="322" t="str">
        <f>IF(INDEX('CoC Ranking Data'!$A$1:$CB$106,ROW($E74),67)&lt;&gt;"",INDEX('CoC Ranking Data'!$A$1:$CB$106,ROW($E74),67),"")</f>
        <v/>
      </c>
    </row>
    <row r="72" spans="1:4" x14ac:dyDescent="0.25">
      <c r="A72" s="292" t="str">
        <f>IF(INDEX('CoC Ranking Data'!$A$1:$CB$106,ROW($E75),4)&lt;&gt;"",INDEX('CoC Ranking Data'!$A$1:$CB$106,ROW($E75),4),"")</f>
        <v/>
      </c>
      <c r="B72" s="292" t="str">
        <f>IF(INDEX('CoC Ranking Data'!$A$1:$CB$106,ROW($E75),5)&lt;&gt;"",INDEX('CoC Ranking Data'!$A$1:$CB$106,ROW($E75),5),"")</f>
        <v/>
      </c>
      <c r="C72" s="293" t="str">
        <f>IF(INDEX('CoC Ranking Data'!$A$1:$CB$106,ROW($E75),7)&lt;&gt;"",INDEX('CoC Ranking Data'!$A$1:$CB$106,ROW($E75),7),"")</f>
        <v/>
      </c>
      <c r="D72" s="322" t="str">
        <f>IF(INDEX('CoC Ranking Data'!$A$1:$CB$106,ROW($E75),67)&lt;&gt;"",INDEX('CoC Ranking Data'!$A$1:$CB$106,ROW($E75),67),"")</f>
        <v/>
      </c>
    </row>
    <row r="73" spans="1:4" x14ac:dyDescent="0.25">
      <c r="A73" s="292" t="str">
        <f>IF(INDEX('CoC Ranking Data'!$A$1:$CB$106,ROW($E76),4)&lt;&gt;"",INDEX('CoC Ranking Data'!$A$1:$CB$106,ROW($E76),4),"")</f>
        <v/>
      </c>
      <c r="B73" s="292" t="str">
        <f>IF(INDEX('CoC Ranking Data'!$A$1:$CB$106,ROW($E76),5)&lt;&gt;"",INDEX('CoC Ranking Data'!$A$1:$CB$106,ROW($E76),5),"")</f>
        <v/>
      </c>
      <c r="C73" s="293" t="str">
        <f>IF(INDEX('CoC Ranking Data'!$A$1:$CB$106,ROW($E76),7)&lt;&gt;"",INDEX('CoC Ranking Data'!$A$1:$CB$106,ROW($E76),7),"")</f>
        <v/>
      </c>
      <c r="D73" s="322" t="str">
        <f>IF(INDEX('CoC Ranking Data'!$A$1:$CB$106,ROW($E76),67)&lt;&gt;"",INDEX('CoC Ranking Data'!$A$1:$CB$106,ROW($E76),67),"")</f>
        <v/>
      </c>
    </row>
    <row r="74" spans="1:4" x14ac:dyDescent="0.25">
      <c r="A74" s="292" t="str">
        <f>IF(INDEX('CoC Ranking Data'!$A$1:$CB$106,ROW($E77),4)&lt;&gt;"",INDEX('CoC Ranking Data'!$A$1:$CB$106,ROW($E77),4),"")</f>
        <v/>
      </c>
      <c r="B74" s="292" t="str">
        <f>IF(INDEX('CoC Ranking Data'!$A$1:$CB$106,ROW($E77),5)&lt;&gt;"",INDEX('CoC Ranking Data'!$A$1:$CB$106,ROW($E77),5),"")</f>
        <v/>
      </c>
      <c r="C74" s="293" t="str">
        <f>IF(INDEX('CoC Ranking Data'!$A$1:$CB$106,ROW($E77),7)&lt;&gt;"",INDEX('CoC Ranking Data'!$A$1:$CB$106,ROW($E77),7),"")</f>
        <v/>
      </c>
      <c r="D74" s="322" t="str">
        <f>IF(INDEX('CoC Ranking Data'!$A$1:$CB$106,ROW($E77),67)&lt;&gt;"",INDEX('CoC Ranking Data'!$A$1:$CB$106,ROW($E77),67),"")</f>
        <v/>
      </c>
    </row>
    <row r="75" spans="1:4" x14ac:dyDescent="0.25">
      <c r="A75" s="292" t="str">
        <f>IF(INDEX('CoC Ranking Data'!$A$1:$CB$106,ROW($E78),4)&lt;&gt;"",INDEX('CoC Ranking Data'!$A$1:$CB$106,ROW($E78),4),"")</f>
        <v/>
      </c>
      <c r="B75" s="292" t="str">
        <f>IF(INDEX('CoC Ranking Data'!$A$1:$CB$106,ROW($E78),5)&lt;&gt;"",INDEX('CoC Ranking Data'!$A$1:$CB$106,ROW($E78),5),"")</f>
        <v/>
      </c>
      <c r="C75" s="293" t="str">
        <f>IF(INDEX('CoC Ranking Data'!$A$1:$CB$106,ROW($E78),7)&lt;&gt;"",INDEX('CoC Ranking Data'!$A$1:$CB$106,ROW($E78),7),"")</f>
        <v/>
      </c>
      <c r="D75" s="322" t="str">
        <f>IF(INDEX('CoC Ranking Data'!$A$1:$CB$106,ROW($E78),67)&lt;&gt;"",INDEX('CoC Ranking Data'!$A$1:$CB$106,ROW($E78),67),"")</f>
        <v/>
      </c>
    </row>
    <row r="76" spans="1:4" x14ac:dyDescent="0.25">
      <c r="A76" s="292" t="str">
        <f>IF(INDEX('CoC Ranking Data'!$A$1:$CB$106,ROW($E79),4)&lt;&gt;"",INDEX('CoC Ranking Data'!$A$1:$CB$106,ROW($E79),4),"")</f>
        <v/>
      </c>
      <c r="B76" s="292" t="str">
        <f>IF(INDEX('CoC Ranking Data'!$A$1:$CB$106,ROW($E79),5)&lt;&gt;"",INDEX('CoC Ranking Data'!$A$1:$CB$106,ROW($E79),5),"")</f>
        <v/>
      </c>
      <c r="C76" s="293" t="str">
        <f>IF(INDEX('CoC Ranking Data'!$A$1:$CB$106,ROW($E79),7)&lt;&gt;"",INDEX('CoC Ranking Data'!$A$1:$CB$106,ROW($E79),7),"")</f>
        <v/>
      </c>
      <c r="D76" s="322" t="str">
        <f>IF(INDEX('CoC Ranking Data'!$A$1:$CB$106,ROW($E79),67)&lt;&gt;"",INDEX('CoC Ranking Data'!$A$1:$CB$106,ROW($E79),67),"")</f>
        <v/>
      </c>
    </row>
    <row r="77" spans="1:4" x14ac:dyDescent="0.25">
      <c r="A77" s="292" t="str">
        <f>IF(INDEX('CoC Ranking Data'!$A$1:$CB$106,ROW($E80),4)&lt;&gt;"",INDEX('CoC Ranking Data'!$A$1:$CB$106,ROW($E80),4),"")</f>
        <v/>
      </c>
      <c r="B77" s="292" t="str">
        <f>IF(INDEX('CoC Ranking Data'!$A$1:$CB$106,ROW($E80),5)&lt;&gt;"",INDEX('CoC Ranking Data'!$A$1:$CB$106,ROW($E80),5),"")</f>
        <v/>
      </c>
      <c r="C77" s="293" t="str">
        <f>IF(INDEX('CoC Ranking Data'!$A$1:$CB$106,ROW($E80),7)&lt;&gt;"",INDEX('CoC Ranking Data'!$A$1:$CB$106,ROW($E80),7),"")</f>
        <v/>
      </c>
      <c r="D77" s="322" t="str">
        <f>IF(INDEX('CoC Ranking Data'!$A$1:$CB$106,ROW($E80),67)&lt;&gt;"",INDEX('CoC Ranking Data'!$A$1:$CB$106,ROW($E80),67),"")</f>
        <v/>
      </c>
    </row>
    <row r="78" spans="1:4" x14ac:dyDescent="0.25">
      <c r="A78" s="292" t="str">
        <f>IF(INDEX('CoC Ranking Data'!$A$1:$CB$106,ROW($E81),4)&lt;&gt;"",INDEX('CoC Ranking Data'!$A$1:$CB$106,ROW($E81),4),"")</f>
        <v/>
      </c>
      <c r="B78" s="292" t="str">
        <f>IF(INDEX('CoC Ranking Data'!$A$1:$CB$106,ROW($E81),5)&lt;&gt;"",INDEX('CoC Ranking Data'!$A$1:$CB$106,ROW($E81),5),"")</f>
        <v/>
      </c>
      <c r="C78" s="293" t="str">
        <f>IF(INDEX('CoC Ranking Data'!$A$1:$CB$106,ROW($E81),7)&lt;&gt;"",INDEX('CoC Ranking Data'!$A$1:$CB$106,ROW($E81),7),"")</f>
        <v/>
      </c>
      <c r="D78" s="322" t="str">
        <f>IF(INDEX('CoC Ranking Data'!$A$1:$CB$106,ROW($E81),67)&lt;&gt;"",INDEX('CoC Ranking Data'!$A$1:$CB$106,ROW($E81),67),"")</f>
        <v/>
      </c>
    </row>
    <row r="79" spans="1:4" x14ac:dyDescent="0.25">
      <c r="A79" s="292" t="str">
        <f>IF(INDEX('CoC Ranking Data'!$A$1:$CB$106,ROW($E82),4)&lt;&gt;"",INDEX('CoC Ranking Data'!$A$1:$CB$106,ROW($E82),4),"")</f>
        <v/>
      </c>
      <c r="B79" s="292" t="str">
        <f>IF(INDEX('CoC Ranking Data'!$A$1:$CB$106,ROW($E82),5)&lt;&gt;"",INDEX('CoC Ranking Data'!$A$1:$CB$106,ROW($E82),5),"")</f>
        <v/>
      </c>
      <c r="C79" s="293" t="str">
        <f>IF(INDEX('CoC Ranking Data'!$A$1:$CB$106,ROW($E82),7)&lt;&gt;"",INDEX('CoC Ranking Data'!$A$1:$CB$106,ROW($E82),7),"")</f>
        <v/>
      </c>
      <c r="D79" s="322" t="str">
        <f>IF(INDEX('CoC Ranking Data'!$A$1:$CB$106,ROW($E82),67)&lt;&gt;"",INDEX('CoC Ranking Data'!$A$1:$CB$106,ROW($E82),67),"")</f>
        <v/>
      </c>
    </row>
    <row r="80" spans="1:4" x14ac:dyDescent="0.25">
      <c r="A80" s="292" t="str">
        <f>IF(INDEX('CoC Ranking Data'!$A$1:$CB$106,ROW($E83),4)&lt;&gt;"",INDEX('CoC Ranking Data'!$A$1:$CB$106,ROW($E83),4),"")</f>
        <v/>
      </c>
      <c r="B80" s="292" t="str">
        <f>IF(INDEX('CoC Ranking Data'!$A$1:$CB$106,ROW($E83),5)&lt;&gt;"",INDEX('CoC Ranking Data'!$A$1:$CB$106,ROW($E83),5),"")</f>
        <v/>
      </c>
      <c r="C80" s="293" t="str">
        <f>IF(INDEX('CoC Ranking Data'!$A$1:$CB$106,ROW($E83),7)&lt;&gt;"",INDEX('CoC Ranking Data'!$A$1:$CB$106,ROW($E83),7),"")</f>
        <v/>
      </c>
      <c r="D80" s="322" t="str">
        <f>IF(INDEX('CoC Ranking Data'!$A$1:$CB$106,ROW($E83),67)&lt;&gt;"",INDEX('CoC Ranking Data'!$A$1:$CB$106,ROW($E83),67),"")</f>
        <v/>
      </c>
    </row>
    <row r="81" spans="1:4" x14ac:dyDescent="0.25">
      <c r="A81" s="292" t="str">
        <f>IF(INDEX('CoC Ranking Data'!$A$1:$CB$106,ROW($E84),4)&lt;&gt;"",INDEX('CoC Ranking Data'!$A$1:$CB$106,ROW($E84),4),"")</f>
        <v/>
      </c>
      <c r="B81" s="292" t="str">
        <f>IF(INDEX('CoC Ranking Data'!$A$1:$CB$106,ROW($E84),5)&lt;&gt;"",INDEX('CoC Ranking Data'!$A$1:$CB$106,ROW($E84),5),"")</f>
        <v/>
      </c>
      <c r="C81" s="293" t="str">
        <f>IF(INDEX('CoC Ranking Data'!$A$1:$CB$106,ROW($E84),7)&lt;&gt;"",INDEX('CoC Ranking Data'!$A$1:$CB$106,ROW($E84),7),"")</f>
        <v/>
      </c>
      <c r="D81" s="322" t="str">
        <f>IF(INDEX('CoC Ranking Data'!$A$1:$CB$106,ROW($E84),67)&lt;&gt;"",INDEX('CoC Ranking Data'!$A$1:$CB$106,ROW($E84),67),"")</f>
        <v/>
      </c>
    </row>
    <row r="82" spans="1:4" x14ac:dyDescent="0.25">
      <c r="A82" s="292" t="str">
        <f>IF(INDEX('CoC Ranking Data'!$A$1:$CB$106,ROW($E85),4)&lt;&gt;"",INDEX('CoC Ranking Data'!$A$1:$CB$106,ROW($E85),4),"")</f>
        <v/>
      </c>
      <c r="B82" s="292" t="str">
        <f>IF(INDEX('CoC Ranking Data'!$A$1:$CB$106,ROW($E85),5)&lt;&gt;"",INDEX('CoC Ranking Data'!$A$1:$CB$106,ROW($E85),5),"")</f>
        <v/>
      </c>
      <c r="C82" s="293" t="str">
        <f>IF(INDEX('CoC Ranking Data'!$A$1:$CB$106,ROW($E85),7)&lt;&gt;"",INDEX('CoC Ranking Data'!$A$1:$CB$106,ROW($E85),7),"")</f>
        <v/>
      </c>
      <c r="D82" s="322" t="str">
        <f>IF(INDEX('CoC Ranking Data'!$A$1:$CB$106,ROW($E85),67)&lt;&gt;"",INDEX('CoC Ranking Data'!$A$1:$CB$106,ROW($E85),67),"")</f>
        <v/>
      </c>
    </row>
    <row r="83" spans="1:4" x14ac:dyDescent="0.25">
      <c r="A83" s="292" t="str">
        <f>IF(INDEX('CoC Ranking Data'!$A$1:$CB$106,ROW($E86),4)&lt;&gt;"",INDEX('CoC Ranking Data'!$A$1:$CB$106,ROW($E86),4),"")</f>
        <v/>
      </c>
      <c r="B83" s="292" t="str">
        <f>IF(INDEX('CoC Ranking Data'!$A$1:$CB$106,ROW($E86),5)&lt;&gt;"",INDEX('CoC Ranking Data'!$A$1:$CB$106,ROW($E86),5),"")</f>
        <v/>
      </c>
      <c r="C83" s="293" t="str">
        <f>IF(INDEX('CoC Ranking Data'!$A$1:$CB$106,ROW($E86),7)&lt;&gt;"",INDEX('CoC Ranking Data'!$A$1:$CB$106,ROW($E86),7),"")</f>
        <v/>
      </c>
      <c r="D83" s="322" t="str">
        <f>IF(INDEX('CoC Ranking Data'!$A$1:$CB$106,ROW($E86),67)&lt;&gt;"",INDEX('CoC Ranking Data'!$A$1:$CB$106,ROW($E86),67),"")</f>
        <v/>
      </c>
    </row>
    <row r="84" spans="1:4" x14ac:dyDescent="0.25">
      <c r="A84" s="292" t="str">
        <f>IF(INDEX('CoC Ranking Data'!$A$1:$CB$106,ROW($E87),4)&lt;&gt;"",INDEX('CoC Ranking Data'!$A$1:$CB$106,ROW($E87),4),"")</f>
        <v/>
      </c>
      <c r="B84" s="292" t="str">
        <f>IF(INDEX('CoC Ranking Data'!$A$1:$CB$106,ROW($E87),5)&lt;&gt;"",INDEX('CoC Ranking Data'!$A$1:$CB$106,ROW($E87),5),"")</f>
        <v/>
      </c>
      <c r="C84" s="293" t="str">
        <f>IF(INDEX('CoC Ranking Data'!$A$1:$CB$106,ROW($E87),7)&lt;&gt;"",INDEX('CoC Ranking Data'!$A$1:$CB$106,ROW($E87),7),"")</f>
        <v/>
      </c>
      <c r="D84" s="322" t="str">
        <f>IF(INDEX('CoC Ranking Data'!$A$1:$CB$106,ROW($E87),67)&lt;&gt;"",INDEX('CoC Ranking Data'!$A$1:$CB$106,ROW($E87),67),"")</f>
        <v/>
      </c>
    </row>
    <row r="85" spans="1:4" x14ac:dyDescent="0.25">
      <c r="A85" s="292" t="str">
        <f>IF(INDEX('CoC Ranking Data'!$A$1:$CB$106,ROW($E88),4)&lt;&gt;"",INDEX('CoC Ranking Data'!$A$1:$CB$106,ROW($E88),4),"")</f>
        <v/>
      </c>
      <c r="B85" s="292" t="str">
        <f>IF(INDEX('CoC Ranking Data'!$A$1:$CB$106,ROW($E88),5)&lt;&gt;"",INDEX('CoC Ranking Data'!$A$1:$CB$106,ROW($E88),5),"")</f>
        <v/>
      </c>
      <c r="C85" s="293" t="str">
        <f>IF(INDEX('CoC Ranking Data'!$A$1:$CB$106,ROW($E88),7)&lt;&gt;"",INDEX('CoC Ranking Data'!$A$1:$CB$106,ROW($E88),7),"")</f>
        <v/>
      </c>
      <c r="D85" s="322" t="str">
        <f>IF(INDEX('CoC Ranking Data'!$A$1:$CB$106,ROW($E88),67)&lt;&gt;"",INDEX('CoC Ranking Data'!$A$1:$CB$106,ROW($E88),67),"")</f>
        <v/>
      </c>
    </row>
    <row r="86" spans="1:4" x14ac:dyDescent="0.25">
      <c r="A86" s="292" t="str">
        <f>IF(INDEX('CoC Ranking Data'!$A$1:$CB$106,ROW($E89),4)&lt;&gt;"",INDEX('CoC Ranking Data'!$A$1:$CB$106,ROW($E89),4),"")</f>
        <v/>
      </c>
      <c r="B86" s="292" t="str">
        <f>IF(INDEX('CoC Ranking Data'!$A$1:$CB$106,ROW($E89),5)&lt;&gt;"",INDEX('CoC Ranking Data'!$A$1:$CB$106,ROW($E89),5),"")</f>
        <v/>
      </c>
      <c r="C86" s="293" t="str">
        <f>IF(INDEX('CoC Ranking Data'!$A$1:$CB$106,ROW($E89),7)&lt;&gt;"",INDEX('CoC Ranking Data'!$A$1:$CB$106,ROW($E89),7),"")</f>
        <v/>
      </c>
      <c r="D86" s="322" t="str">
        <f>IF(INDEX('CoC Ranking Data'!$A$1:$CB$106,ROW($E89),67)&lt;&gt;"",INDEX('CoC Ranking Data'!$A$1:$CB$106,ROW($E89),67),"")</f>
        <v/>
      </c>
    </row>
    <row r="87" spans="1:4" x14ac:dyDescent="0.25">
      <c r="A87" s="292" t="str">
        <f>IF(INDEX('CoC Ranking Data'!$A$1:$CB$106,ROW($E90),4)&lt;&gt;"",INDEX('CoC Ranking Data'!$A$1:$CB$106,ROW($E90),4),"")</f>
        <v/>
      </c>
      <c r="B87" s="292" t="str">
        <f>IF(INDEX('CoC Ranking Data'!$A$1:$CB$106,ROW($E90),5)&lt;&gt;"",INDEX('CoC Ranking Data'!$A$1:$CB$106,ROW($E90),5),"")</f>
        <v/>
      </c>
      <c r="C87" s="293" t="str">
        <f>IF(INDEX('CoC Ranking Data'!$A$1:$CB$106,ROW($E90),7)&lt;&gt;"",INDEX('CoC Ranking Data'!$A$1:$CB$106,ROW($E90),7),"")</f>
        <v/>
      </c>
      <c r="D87" s="322" t="str">
        <f>IF(INDEX('CoC Ranking Data'!$A$1:$CB$106,ROW($E90),67)&lt;&gt;"",INDEX('CoC Ranking Data'!$A$1:$CB$106,ROW($E90),67),"")</f>
        <v/>
      </c>
    </row>
    <row r="88" spans="1:4" x14ac:dyDescent="0.25">
      <c r="A88" s="292" t="str">
        <f>IF(INDEX('CoC Ranking Data'!$A$1:$CB$106,ROW($E91),4)&lt;&gt;"",INDEX('CoC Ranking Data'!$A$1:$CB$106,ROW($E91),4),"")</f>
        <v/>
      </c>
      <c r="B88" s="292" t="str">
        <f>IF(INDEX('CoC Ranking Data'!$A$1:$CB$106,ROW($E91),5)&lt;&gt;"",INDEX('CoC Ranking Data'!$A$1:$CB$106,ROW($E91),5),"")</f>
        <v/>
      </c>
      <c r="C88" s="293" t="str">
        <f>IF(INDEX('CoC Ranking Data'!$A$1:$CB$106,ROW($E91),7)&lt;&gt;"",INDEX('CoC Ranking Data'!$A$1:$CB$106,ROW($E91),7),"")</f>
        <v/>
      </c>
      <c r="D88" s="322" t="str">
        <f>IF(INDEX('CoC Ranking Data'!$A$1:$CB$106,ROW($E91),67)&lt;&gt;"",INDEX('CoC Ranking Data'!$A$1:$CB$106,ROW($E91),67),"")</f>
        <v/>
      </c>
    </row>
    <row r="89" spans="1:4" x14ac:dyDescent="0.25">
      <c r="A89" s="292" t="str">
        <f>IF(INDEX('CoC Ranking Data'!$A$1:$CB$106,ROW($E92),4)&lt;&gt;"",INDEX('CoC Ranking Data'!$A$1:$CB$106,ROW($E92),4),"")</f>
        <v/>
      </c>
      <c r="B89" s="292" t="str">
        <f>IF(INDEX('CoC Ranking Data'!$A$1:$CB$106,ROW($E92),5)&lt;&gt;"",INDEX('CoC Ranking Data'!$A$1:$CB$106,ROW($E92),5),"")</f>
        <v/>
      </c>
      <c r="C89" s="293" t="str">
        <f>IF(INDEX('CoC Ranking Data'!$A$1:$CB$106,ROW($E92),7)&lt;&gt;"",INDEX('CoC Ranking Data'!$A$1:$CB$106,ROW($E92),7),"")</f>
        <v/>
      </c>
      <c r="D89" s="322" t="str">
        <f>IF(INDEX('CoC Ranking Data'!$A$1:$CB$106,ROW($E92),67)&lt;&gt;"",INDEX('CoC Ranking Data'!$A$1:$CB$106,ROW($E92),67),"")</f>
        <v/>
      </c>
    </row>
    <row r="90" spans="1:4" x14ac:dyDescent="0.25">
      <c r="A90" s="292" t="str">
        <f>IF(INDEX('CoC Ranking Data'!$A$1:$CB$106,ROW($E93),4)&lt;&gt;"",INDEX('CoC Ranking Data'!$A$1:$CB$106,ROW($E93),4),"")</f>
        <v/>
      </c>
      <c r="B90" s="292" t="str">
        <f>IF(INDEX('CoC Ranking Data'!$A$1:$CB$106,ROW($E93),5)&lt;&gt;"",INDEX('CoC Ranking Data'!$A$1:$CB$106,ROW($E93),5),"")</f>
        <v/>
      </c>
      <c r="C90" s="293" t="str">
        <f>IF(INDEX('CoC Ranking Data'!$A$1:$CB$106,ROW($E93),7)&lt;&gt;"",INDEX('CoC Ranking Data'!$A$1:$CB$106,ROW($E93),7),"")</f>
        <v/>
      </c>
      <c r="D90" s="322" t="str">
        <f>IF(INDEX('CoC Ranking Data'!$A$1:$CB$106,ROW($E93),67)&lt;&gt;"",INDEX('CoC Ranking Data'!$A$1:$CB$106,ROW($E93),67),"")</f>
        <v/>
      </c>
    </row>
    <row r="91" spans="1:4" x14ac:dyDescent="0.25">
      <c r="A91" s="292" t="str">
        <f>IF(INDEX('CoC Ranking Data'!$A$1:$CB$106,ROW($E94),4)&lt;&gt;"",INDEX('CoC Ranking Data'!$A$1:$CB$106,ROW($E94),4),"")</f>
        <v/>
      </c>
      <c r="B91" s="292" t="str">
        <f>IF(INDEX('CoC Ranking Data'!$A$1:$CB$106,ROW($E94),5)&lt;&gt;"",INDEX('CoC Ranking Data'!$A$1:$CB$106,ROW($E94),5),"")</f>
        <v/>
      </c>
      <c r="C91" s="293" t="str">
        <f>IF(INDEX('CoC Ranking Data'!$A$1:$CB$106,ROW($E94),7)&lt;&gt;"",INDEX('CoC Ranking Data'!$A$1:$CB$106,ROW($E94),7),"")</f>
        <v/>
      </c>
      <c r="D91" s="322" t="str">
        <f>IF(INDEX('CoC Ranking Data'!$A$1:$CB$106,ROW($E94),67)&lt;&gt;"",INDEX('CoC Ranking Data'!$A$1:$CB$106,ROW($E94),67),"")</f>
        <v/>
      </c>
    </row>
    <row r="92" spans="1:4" x14ac:dyDescent="0.25">
      <c r="A92" s="292" t="str">
        <f>IF(INDEX('CoC Ranking Data'!$A$1:$CB$106,ROW($E95),4)&lt;&gt;"",INDEX('CoC Ranking Data'!$A$1:$CB$106,ROW($E95),4),"")</f>
        <v/>
      </c>
      <c r="B92" s="292" t="str">
        <f>IF(INDEX('CoC Ranking Data'!$A$1:$CB$106,ROW($E95),5)&lt;&gt;"",INDEX('CoC Ranking Data'!$A$1:$CB$106,ROW($E95),5),"")</f>
        <v/>
      </c>
      <c r="C92" s="293" t="str">
        <f>IF(INDEX('CoC Ranking Data'!$A$1:$CB$106,ROW($E95),7)&lt;&gt;"",INDEX('CoC Ranking Data'!$A$1:$CB$106,ROW($E95),7),"")</f>
        <v/>
      </c>
      <c r="D92" s="322" t="str">
        <f>IF(INDEX('CoC Ranking Data'!$A$1:$CB$106,ROW($E95),67)&lt;&gt;"",INDEX('CoC Ranking Data'!$A$1:$CB$106,ROW($E95),67),"")</f>
        <v/>
      </c>
    </row>
    <row r="93" spans="1:4" x14ac:dyDescent="0.25">
      <c r="A93" s="292" t="str">
        <f>IF(INDEX('CoC Ranking Data'!$A$1:$CB$106,ROW($E96),4)&lt;&gt;"",INDEX('CoC Ranking Data'!$A$1:$CB$106,ROW($E96),4),"")</f>
        <v/>
      </c>
      <c r="B93" s="292" t="str">
        <f>IF(INDEX('CoC Ranking Data'!$A$1:$CB$106,ROW($E96),5)&lt;&gt;"",INDEX('CoC Ranking Data'!$A$1:$CB$106,ROW($E96),5),"")</f>
        <v/>
      </c>
      <c r="C93" s="293" t="str">
        <f>IF(INDEX('CoC Ranking Data'!$A$1:$CB$106,ROW($E96),7)&lt;&gt;"",INDEX('CoC Ranking Data'!$A$1:$CB$106,ROW($E96),7),"")</f>
        <v/>
      </c>
      <c r="D93" s="322" t="str">
        <f>IF(INDEX('CoC Ranking Data'!$A$1:$CB$106,ROW($E96),67)&lt;&gt;"",INDEX('CoC Ranking Data'!$A$1:$CB$106,ROW($E96),67),"")</f>
        <v/>
      </c>
    </row>
    <row r="94" spans="1:4" x14ac:dyDescent="0.25">
      <c r="A94" s="292" t="str">
        <f>IF(INDEX('CoC Ranking Data'!$A$1:$CB$106,ROW($E97),4)&lt;&gt;"",INDEX('CoC Ranking Data'!$A$1:$CB$106,ROW($E97),4),"")</f>
        <v/>
      </c>
      <c r="B94" s="292" t="str">
        <f>IF(INDEX('CoC Ranking Data'!$A$1:$CB$106,ROW($E97),5)&lt;&gt;"",INDEX('CoC Ranking Data'!$A$1:$CB$106,ROW($E97),5),"")</f>
        <v/>
      </c>
      <c r="C94" s="293" t="str">
        <f>IF(INDEX('CoC Ranking Data'!$A$1:$CB$106,ROW($E97),7)&lt;&gt;"",INDEX('CoC Ranking Data'!$A$1:$CB$106,ROW($E97),7),"")</f>
        <v/>
      </c>
      <c r="D94" s="322" t="str">
        <f>IF(INDEX('CoC Ranking Data'!$A$1:$CB$106,ROW($E97),67)&lt;&gt;"",INDEX('CoC Ranking Data'!$A$1:$CB$106,ROW($E97),67),"")</f>
        <v/>
      </c>
    </row>
    <row r="95" spans="1:4" x14ac:dyDescent="0.25">
      <c r="A95" s="292" t="str">
        <f>IF(INDEX('CoC Ranking Data'!$A$1:$CB$106,ROW($E98),4)&lt;&gt;"",INDEX('CoC Ranking Data'!$A$1:$CB$106,ROW($E98),4),"")</f>
        <v/>
      </c>
      <c r="B95" s="292" t="str">
        <f>IF(INDEX('CoC Ranking Data'!$A$1:$CB$106,ROW($E98),5)&lt;&gt;"",INDEX('CoC Ranking Data'!$A$1:$CB$106,ROW($E98),5),"")</f>
        <v/>
      </c>
      <c r="C95" s="293" t="str">
        <f>IF(INDEX('CoC Ranking Data'!$A$1:$CB$106,ROW($E98),7)&lt;&gt;"",INDEX('CoC Ranking Data'!$A$1:$CB$106,ROW($E98),7),"")</f>
        <v/>
      </c>
      <c r="D95" s="322" t="str">
        <f>IF(INDEX('CoC Ranking Data'!$A$1:$CB$106,ROW($E98),67)&lt;&gt;"",INDEX('CoC Ranking Data'!$A$1:$CB$106,ROW($E98),67),"")</f>
        <v/>
      </c>
    </row>
    <row r="96" spans="1:4" x14ac:dyDescent="0.25">
      <c r="A96" s="292" t="str">
        <f>IF(INDEX('CoC Ranking Data'!$A$1:$CB$106,ROW($E99),4)&lt;&gt;"",INDEX('CoC Ranking Data'!$A$1:$CB$106,ROW($E99),4),"")</f>
        <v/>
      </c>
      <c r="B96" s="292" t="str">
        <f>IF(INDEX('CoC Ranking Data'!$A$1:$CB$106,ROW($E99),5)&lt;&gt;"",INDEX('CoC Ranking Data'!$A$1:$CB$106,ROW($E99),5),"")</f>
        <v/>
      </c>
      <c r="C96" s="293" t="str">
        <f>IF(INDEX('CoC Ranking Data'!$A$1:$CB$106,ROW($E99),7)&lt;&gt;"",INDEX('CoC Ranking Data'!$A$1:$CB$106,ROW($E99),7),"")</f>
        <v/>
      </c>
      <c r="D96" s="322" t="str">
        <f>IF(INDEX('CoC Ranking Data'!$A$1:$CB$106,ROW($E99),67)&lt;&gt;"",INDEX('CoC Ranking Data'!$A$1:$CB$106,ROW($E99),67),"")</f>
        <v/>
      </c>
    </row>
    <row r="97" spans="1:4" x14ac:dyDescent="0.25">
      <c r="A97" s="292" t="str">
        <f>IF(INDEX('CoC Ranking Data'!$A$1:$CB$106,ROW($E100),4)&lt;&gt;"",INDEX('CoC Ranking Data'!$A$1:$CB$106,ROW($E100),4),"")</f>
        <v/>
      </c>
      <c r="B97" s="292" t="str">
        <f>IF(INDEX('CoC Ranking Data'!$A$1:$CB$106,ROW($E100),5)&lt;&gt;"",INDEX('CoC Ranking Data'!$A$1:$CB$106,ROW($E100),5),"")</f>
        <v/>
      </c>
      <c r="C97" s="293" t="str">
        <f>IF(INDEX('CoC Ranking Data'!$A$1:$CB$106,ROW($E100),7)&lt;&gt;"",INDEX('CoC Ranking Data'!$A$1:$CB$106,ROW($E100),7),"")</f>
        <v/>
      </c>
      <c r="D97" s="322" t="str">
        <f>IF(INDEX('CoC Ranking Data'!$A$1:$CB$106,ROW($E100),67)&lt;&gt;"",INDEX('CoC Ranking Data'!$A$1:$CB$106,ROW($E100),67),"")</f>
        <v/>
      </c>
    </row>
    <row r="98" spans="1:4" x14ac:dyDescent="0.25">
      <c r="A98" s="292" t="str">
        <f>IF(INDEX('CoC Ranking Data'!$A$1:$CB$106,ROW($E101),4)&lt;&gt;"",INDEX('CoC Ranking Data'!$A$1:$CB$106,ROW($E101),4),"")</f>
        <v/>
      </c>
      <c r="B98" s="292" t="str">
        <f>IF(INDEX('CoC Ranking Data'!$A$1:$CB$106,ROW($E101),5)&lt;&gt;"",INDEX('CoC Ranking Data'!$A$1:$CB$106,ROW($E101),5),"")</f>
        <v/>
      </c>
      <c r="C98" s="293" t="str">
        <f>IF(INDEX('CoC Ranking Data'!$A$1:$CB$106,ROW($E101),7)&lt;&gt;"",INDEX('CoC Ranking Data'!$A$1:$CB$106,ROW($E101),7),"")</f>
        <v/>
      </c>
      <c r="D98" s="322" t="str">
        <f>IF(INDEX('CoC Ranking Data'!$A$1:$CB$106,ROW($E101),67)&lt;&gt;"",INDEX('CoC Ranking Data'!$A$1:$CB$106,ROW($E101),67),"")</f>
        <v/>
      </c>
    </row>
    <row r="99" spans="1:4" x14ac:dyDescent="0.25">
      <c r="A99" s="292" t="str">
        <f>IF(INDEX('CoC Ranking Data'!$A$1:$CB$106,ROW($E102),4)&lt;&gt;"",INDEX('CoC Ranking Data'!$A$1:$CB$106,ROW($E102),4),"")</f>
        <v/>
      </c>
      <c r="B99" s="292" t="str">
        <f>IF(INDEX('CoC Ranking Data'!$A$1:$CB$106,ROW($E102),5)&lt;&gt;"",INDEX('CoC Ranking Data'!$A$1:$CB$106,ROW($E102),5),"")</f>
        <v/>
      </c>
      <c r="C99" s="293" t="str">
        <f>IF(INDEX('CoC Ranking Data'!$A$1:$CB$106,ROW($E102),7)&lt;&gt;"",INDEX('CoC Ranking Data'!$A$1:$CB$106,ROW($E102),7),"")</f>
        <v/>
      </c>
      <c r="D99" s="322" t="str">
        <f>IF(INDEX('CoC Ranking Data'!$A$1:$CB$106,ROW($E102),67)&lt;&gt;"",INDEX('CoC Ranking Data'!$A$1:$CB$106,ROW($E102),67),"")</f>
        <v/>
      </c>
    </row>
    <row r="100" spans="1:4" x14ac:dyDescent="0.25">
      <c r="A100" s="292" t="str">
        <f>IF(INDEX('CoC Ranking Data'!$A$1:$CB$106,ROW($E103),4)&lt;&gt;"",INDEX('CoC Ranking Data'!$A$1:$CB$106,ROW($E103),4),"")</f>
        <v/>
      </c>
      <c r="B100" s="292" t="str">
        <f>IF(INDEX('CoC Ranking Data'!$A$1:$CB$106,ROW($E103),5)&lt;&gt;"",INDEX('CoC Ranking Data'!$A$1:$CB$106,ROW($E103),5),"")</f>
        <v/>
      </c>
      <c r="C100" s="293" t="str">
        <f>IF(INDEX('CoC Ranking Data'!$A$1:$CB$106,ROW($E103),7)&lt;&gt;"",INDEX('CoC Ranking Data'!$A$1:$CB$106,ROW($E103),7),"")</f>
        <v/>
      </c>
      <c r="D100" s="322" t="str">
        <f>IF(INDEX('CoC Ranking Data'!$A$1:$CB$106,ROW($E103),67)&lt;&gt;"",INDEX('CoC Ranking Data'!$A$1:$CB$106,ROW($E103),67),"")</f>
        <v/>
      </c>
    </row>
    <row r="101" spans="1:4" x14ac:dyDescent="0.25">
      <c r="A101" s="292" t="str">
        <f>IF(INDEX('CoC Ranking Data'!$A$1:$CB$106,ROW($E104),4)&lt;&gt;"",INDEX('CoC Ranking Data'!$A$1:$CB$106,ROW($E104),4),"")</f>
        <v/>
      </c>
      <c r="B101" s="292" t="str">
        <f>IF(INDEX('CoC Ranking Data'!$A$1:$CB$106,ROW($E104),5)&lt;&gt;"",INDEX('CoC Ranking Data'!$A$1:$CB$106,ROW($E104),5),"")</f>
        <v/>
      </c>
      <c r="C101" s="293" t="str">
        <f>IF(INDEX('CoC Ranking Data'!$A$1:$CB$106,ROW($E104),7)&lt;&gt;"",INDEX('CoC Ranking Data'!$A$1:$CB$106,ROW($E104),7),"")</f>
        <v/>
      </c>
      <c r="D101" s="322" t="str">
        <f>IF(INDEX('CoC Ranking Data'!$A$1:$CB$106,ROW($E104),67)&lt;&gt;"",INDEX('CoC Ranking Data'!$A$1:$CB$106,ROW($E104),67),"")</f>
        <v/>
      </c>
    </row>
    <row r="102" spans="1:4" x14ac:dyDescent="0.25">
      <c r="A102" s="292" t="str">
        <f>IF(INDEX('CoC Ranking Data'!$A$1:$CB$106,ROW($E105),4)&lt;&gt;"",INDEX('CoC Ranking Data'!$A$1:$CB$106,ROW($E105),4),"")</f>
        <v/>
      </c>
      <c r="B102" s="292" t="str">
        <f>IF(INDEX('CoC Ranking Data'!$A$1:$CB$106,ROW($E105),5)&lt;&gt;"",INDEX('CoC Ranking Data'!$A$1:$CB$106,ROW($E105),5),"")</f>
        <v/>
      </c>
      <c r="C102" s="293" t="str">
        <f>IF(INDEX('CoC Ranking Data'!$A$1:$CB$106,ROW($E105),7)&lt;&gt;"",INDEX('CoC Ranking Data'!$A$1:$CB$106,ROW($E105),7),"")</f>
        <v/>
      </c>
      <c r="D102" s="322" t="str">
        <f>IF(INDEX('CoC Ranking Data'!$A$1:$CB$106,ROW($E105),67)&lt;&gt;"",INDEX('CoC Ranking Data'!$A$1:$CB$106,ROW($E105),67),"")</f>
        <v/>
      </c>
    </row>
  </sheetData>
  <sheetProtection algorithmName="SHA-512" hashValue="v8svVOINikk+z5kSXBKN2YH7JRE3q51sKJWShWp4wCDC9/XPztjQLoRuXPE1k7wQL3INLT+BueGUsiaxqrMOaA==" saltValue="RFtIupUHOYbV+OLH+kzXqw==" spinCount="100000" sheet="1" objects="1" scenarios="1" selectLockedCells="1"/>
  <mergeCells count="1">
    <mergeCell ref="B2:B3"/>
  </mergeCells>
  <hyperlinks>
    <hyperlink ref="E1" location="'Scoring Chart'!A1" display="Return to Scoring Chart" xr:uid="{00000000-0004-0000-1C00-000000000000}"/>
  </hyperlinks>
  <pageMargins left="0.7" right="0.7"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2"/>
  <dimension ref="A1:G323"/>
  <sheetViews>
    <sheetView workbookViewId="0"/>
  </sheetViews>
  <sheetFormatPr defaultRowHeight="15" x14ac:dyDescent="0.25"/>
  <cols>
    <col min="1" max="1" width="9.28515625" style="1" bestFit="1" customWidth="1"/>
    <col min="2" max="2" width="36.5703125" bestFit="1" customWidth="1"/>
    <col min="3" max="3" width="19.42578125" style="1" bestFit="1" customWidth="1"/>
    <col min="4" max="4" width="19.28515625" style="1" customWidth="1"/>
    <col min="5" max="5" width="31.5703125" style="1" hidden="1" customWidth="1"/>
    <col min="6" max="6" width="54.28515625" style="1" customWidth="1"/>
    <col min="7" max="12" width="39.85546875" bestFit="1" customWidth="1"/>
  </cols>
  <sheetData>
    <row r="1" spans="1:7" x14ac:dyDescent="0.25">
      <c r="A1" s="470"/>
      <c r="B1" s="471"/>
      <c r="C1" s="470"/>
      <c r="D1" s="470"/>
      <c r="E1" s="472"/>
      <c r="F1" s="475" t="s">
        <v>678</v>
      </c>
    </row>
    <row r="2" spans="1:7" x14ac:dyDescent="0.25">
      <c r="A2" s="692" t="s">
        <v>349</v>
      </c>
      <c r="B2" s="694" t="s">
        <v>293</v>
      </c>
      <c r="C2" s="696" t="s">
        <v>350</v>
      </c>
      <c r="D2" s="697"/>
      <c r="E2" s="474" t="s">
        <v>726</v>
      </c>
      <c r="F2" s="656" t="s">
        <v>700</v>
      </c>
    </row>
    <row r="3" spans="1:7" x14ac:dyDescent="0.25">
      <c r="A3" s="693"/>
      <c r="B3" s="695"/>
      <c r="C3" s="473" t="s">
        <v>351</v>
      </c>
      <c r="D3" s="362" t="s">
        <v>352</v>
      </c>
      <c r="E3" s="476"/>
      <c r="F3" s="476"/>
    </row>
    <row r="4" spans="1:7" ht="15.75" x14ac:dyDescent="0.25">
      <c r="A4" s="698" t="s">
        <v>963</v>
      </c>
      <c r="B4" s="699"/>
      <c r="C4" s="700"/>
      <c r="D4" s="701"/>
      <c r="E4" s="474" t="s">
        <v>652</v>
      </c>
      <c r="F4" s="481"/>
    </row>
    <row r="5" spans="1:7" x14ac:dyDescent="0.25">
      <c r="A5" s="462" t="s">
        <v>353</v>
      </c>
      <c r="B5" s="347" t="s">
        <v>410</v>
      </c>
      <c r="C5" s="357">
        <v>10</v>
      </c>
      <c r="D5" s="357" t="s">
        <v>354</v>
      </c>
      <c r="E5" s="477" t="s">
        <v>653</v>
      </c>
      <c r="F5" s="479">
        <v>0</v>
      </c>
    </row>
    <row r="6" spans="1:7" ht="39" x14ac:dyDescent="0.25">
      <c r="A6" s="462" t="s">
        <v>355</v>
      </c>
      <c r="B6" s="372" t="s">
        <v>404</v>
      </c>
      <c r="C6" s="357" t="s">
        <v>354</v>
      </c>
      <c r="D6" s="357">
        <v>10</v>
      </c>
      <c r="E6" s="339" t="s">
        <v>985</v>
      </c>
      <c r="F6" s="479">
        <v>0</v>
      </c>
      <c r="G6" s="347"/>
    </row>
    <row r="7" spans="1:7" ht="26.25" x14ac:dyDescent="0.25">
      <c r="A7" s="462" t="s">
        <v>403</v>
      </c>
      <c r="B7" s="347" t="s">
        <v>356</v>
      </c>
      <c r="C7" s="357">
        <v>10</v>
      </c>
      <c r="D7" s="357"/>
      <c r="E7" s="339" t="s">
        <v>986</v>
      </c>
      <c r="F7" s="479">
        <v>10</v>
      </c>
    </row>
    <row r="8" spans="1:7" ht="26.25" x14ac:dyDescent="0.25">
      <c r="A8" s="462">
        <v>2</v>
      </c>
      <c r="B8" s="348" t="s">
        <v>357</v>
      </c>
      <c r="C8" s="363" t="s">
        <v>358</v>
      </c>
      <c r="D8" s="363" t="s">
        <v>358</v>
      </c>
      <c r="E8" s="477" t="s">
        <v>654</v>
      </c>
      <c r="F8" s="479">
        <v>3</v>
      </c>
    </row>
    <row r="9" spans="1:7" ht="26.25" x14ac:dyDescent="0.25">
      <c r="A9" s="463">
        <v>3</v>
      </c>
      <c r="B9" s="350" t="s">
        <v>359</v>
      </c>
      <c r="C9" s="364" t="s">
        <v>360</v>
      </c>
      <c r="D9" s="364" t="s">
        <v>360</v>
      </c>
      <c r="E9" s="477" t="s">
        <v>655</v>
      </c>
      <c r="F9" s="479">
        <v>0</v>
      </c>
    </row>
    <row r="10" spans="1:7" x14ac:dyDescent="0.25">
      <c r="A10" s="359"/>
      <c r="B10" s="460"/>
      <c r="C10" s="461"/>
      <c r="D10" s="461"/>
      <c r="E10" s="477" t="s">
        <v>417</v>
      </c>
      <c r="F10" s="478" t="s">
        <v>669</v>
      </c>
    </row>
    <row r="11" spans="1:7" ht="26.25" x14ac:dyDescent="0.25">
      <c r="A11" s="463">
        <v>4</v>
      </c>
      <c r="B11" s="349" t="s">
        <v>362</v>
      </c>
      <c r="C11" s="358" t="s">
        <v>961</v>
      </c>
      <c r="D11" s="358" t="s">
        <v>961</v>
      </c>
      <c r="E11" s="477" t="s">
        <v>656</v>
      </c>
      <c r="F11" s="479">
        <v>0</v>
      </c>
    </row>
    <row r="12" spans="1:7" x14ac:dyDescent="0.25">
      <c r="A12" s="359" t="s">
        <v>361</v>
      </c>
      <c r="B12" s="353"/>
      <c r="C12" s="366"/>
      <c r="D12" s="366"/>
      <c r="E12" s="477" t="s">
        <v>658</v>
      </c>
      <c r="F12" s="478" t="s">
        <v>669</v>
      </c>
    </row>
    <row r="13" spans="1:7" x14ac:dyDescent="0.25">
      <c r="A13" s="462" t="s">
        <v>364</v>
      </c>
      <c r="B13" s="347" t="s">
        <v>365</v>
      </c>
      <c r="C13" s="357">
        <v>5</v>
      </c>
      <c r="D13" s="357" t="s">
        <v>354</v>
      </c>
      <c r="E13" s="477" t="s">
        <v>671</v>
      </c>
      <c r="F13" s="479">
        <v>0</v>
      </c>
    </row>
    <row r="14" spans="1:7" ht="26.25" x14ac:dyDescent="0.25">
      <c r="A14" s="462" t="s">
        <v>366</v>
      </c>
      <c r="B14" s="347" t="s">
        <v>367</v>
      </c>
      <c r="C14" s="357">
        <v>5</v>
      </c>
      <c r="D14" s="357" t="s">
        <v>354</v>
      </c>
      <c r="E14" s="477" t="s">
        <v>672</v>
      </c>
      <c r="F14" s="479">
        <v>0</v>
      </c>
    </row>
    <row r="15" spans="1:7" x14ac:dyDescent="0.25">
      <c r="A15" s="462" t="s">
        <v>368</v>
      </c>
      <c r="B15" s="347" t="s">
        <v>369</v>
      </c>
      <c r="C15" s="363" t="s">
        <v>354</v>
      </c>
      <c r="D15" s="363">
        <v>8</v>
      </c>
      <c r="E15" s="339" t="s">
        <v>969</v>
      </c>
      <c r="F15" s="479">
        <v>8</v>
      </c>
    </row>
    <row r="16" spans="1:7" hidden="1" x14ac:dyDescent="0.25">
      <c r="A16" s="463" t="s">
        <v>370</v>
      </c>
      <c r="B16" s="349" t="s">
        <v>371</v>
      </c>
      <c r="C16" s="364" t="s">
        <v>354</v>
      </c>
      <c r="D16" s="364" t="s">
        <v>363</v>
      </c>
      <c r="E16" s="477" t="s">
        <v>673</v>
      </c>
      <c r="F16" s="479">
        <v>0</v>
      </c>
    </row>
    <row r="17" spans="1:6" hidden="1" x14ac:dyDescent="0.25">
      <c r="A17" s="359"/>
      <c r="B17" s="353"/>
      <c r="C17" s="365"/>
      <c r="D17" s="365"/>
      <c r="E17" s="477" t="s">
        <v>674</v>
      </c>
      <c r="F17" s="478" t="s">
        <v>669</v>
      </c>
    </row>
    <row r="18" spans="1:6" x14ac:dyDescent="0.25">
      <c r="A18" s="462">
        <v>6</v>
      </c>
      <c r="B18" s="347" t="s">
        <v>372</v>
      </c>
      <c r="C18" s="357">
        <v>7</v>
      </c>
      <c r="D18" s="357">
        <v>7</v>
      </c>
      <c r="E18" s="477" t="s">
        <v>675</v>
      </c>
      <c r="F18" s="479">
        <v>7</v>
      </c>
    </row>
    <row r="19" spans="1:6" ht="15.75" x14ac:dyDescent="0.25">
      <c r="A19" s="687" t="s">
        <v>892</v>
      </c>
      <c r="B19" s="688"/>
      <c r="C19" s="688"/>
      <c r="D19" s="689"/>
      <c r="E19" s="477" t="s">
        <v>468</v>
      </c>
      <c r="F19" s="480" t="s">
        <v>669</v>
      </c>
    </row>
    <row r="20" spans="1:6" x14ac:dyDescent="0.25">
      <c r="A20" s="462">
        <v>7</v>
      </c>
      <c r="B20" s="347" t="s">
        <v>373</v>
      </c>
      <c r="C20" s="357">
        <v>5</v>
      </c>
      <c r="D20" s="357">
        <v>5</v>
      </c>
      <c r="E20" s="477" t="s">
        <v>659</v>
      </c>
      <c r="F20" s="479">
        <v>2</v>
      </c>
    </row>
    <row r="21" spans="1:6" x14ac:dyDescent="0.25">
      <c r="A21" s="462">
        <v>8</v>
      </c>
      <c r="B21" s="347" t="s">
        <v>263</v>
      </c>
      <c r="C21" s="357">
        <v>5</v>
      </c>
      <c r="D21" s="357">
        <v>5</v>
      </c>
      <c r="E21" s="477" t="s">
        <v>660</v>
      </c>
      <c r="F21" s="479">
        <v>5</v>
      </c>
    </row>
    <row r="22" spans="1:6" x14ac:dyDescent="0.25">
      <c r="A22" s="462">
        <v>9</v>
      </c>
      <c r="B22" s="347" t="s">
        <v>312</v>
      </c>
      <c r="C22" s="357">
        <v>4</v>
      </c>
      <c r="D22" s="357">
        <v>4</v>
      </c>
      <c r="E22" s="477" t="s">
        <v>676</v>
      </c>
      <c r="F22" s="479">
        <v>0</v>
      </c>
    </row>
    <row r="23" spans="1:6" x14ac:dyDescent="0.25">
      <c r="A23" s="462">
        <v>10</v>
      </c>
      <c r="B23" s="347" t="s">
        <v>374</v>
      </c>
      <c r="C23" s="357">
        <v>5</v>
      </c>
      <c r="D23" s="357">
        <v>5</v>
      </c>
      <c r="E23" s="477" t="s">
        <v>677</v>
      </c>
      <c r="F23" s="479">
        <v>5</v>
      </c>
    </row>
    <row r="24" spans="1:6" x14ac:dyDescent="0.25">
      <c r="A24" s="462">
        <v>11</v>
      </c>
      <c r="B24" s="347" t="s">
        <v>375</v>
      </c>
      <c r="C24" s="357">
        <v>4</v>
      </c>
      <c r="D24" s="357">
        <v>4</v>
      </c>
      <c r="E24" s="477" t="s">
        <v>661</v>
      </c>
      <c r="F24" s="479">
        <v>4</v>
      </c>
    </row>
    <row r="25" spans="1:6" x14ac:dyDescent="0.25">
      <c r="A25" s="462">
        <v>12</v>
      </c>
      <c r="B25" s="347" t="s">
        <v>376</v>
      </c>
      <c r="C25" s="357">
        <v>3</v>
      </c>
      <c r="D25" s="357">
        <v>3</v>
      </c>
      <c r="E25" s="477" t="s">
        <v>662</v>
      </c>
      <c r="F25" s="479">
        <v>0</v>
      </c>
    </row>
    <row r="26" spans="1:6" x14ac:dyDescent="0.25">
      <c r="A26" s="462">
        <v>13</v>
      </c>
      <c r="B26" s="347" t="s">
        <v>377</v>
      </c>
      <c r="C26" s="357">
        <v>3</v>
      </c>
      <c r="D26" s="357">
        <v>3</v>
      </c>
      <c r="E26" s="477" t="s">
        <v>663</v>
      </c>
      <c r="F26" s="479">
        <v>0</v>
      </c>
    </row>
    <row r="27" spans="1:6" ht="26.25" x14ac:dyDescent="0.25">
      <c r="A27" s="462">
        <v>14</v>
      </c>
      <c r="B27" s="347" t="s">
        <v>313</v>
      </c>
      <c r="C27" s="367" t="s">
        <v>378</v>
      </c>
      <c r="D27" s="367" t="s">
        <v>378</v>
      </c>
      <c r="E27" s="477" t="s">
        <v>664</v>
      </c>
      <c r="F27" s="479">
        <v>0</v>
      </c>
    </row>
    <row r="28" spans="1:6" ht="15.75" x14ac:dyDescent="0.25">
      <c r="A28" s="687" t="s">
        <v>964</v>
      </c>
      <c r="B28" s="688"/>
      <c r="C28" s="688"/>
      <c r="D28" s="689"/>
      <c r="E28" s="477" t="s">
        <v>315</v>
      </c>
      <c r="F28" s="480" t="s">
        <v>669</v>
      </c>
    </row>
    <row r="29" spans="1:6" hidden="1" x14ac:dyDescent="0.25">
      <c r="A29" s="462">
        <v>15</v>
      </c>
      <c r="B29" s="347" t="s">
        <v>310</v>
      </c>
      <c r="C29" s="357">
        <v>6</v>
      </c>
      <c r="D29" s="357">
        <v>6</v>
      </c>
      <c r="E29" s="477" t="s">
        <v>665</v>
      </c>
      <c r="F29" s="479">
        <v>0</v>
      </c>
    </row>
    <row r="30" spans="1:6" hidden="1" x14ac:dyDescent="0.25">
      <c r="A30" s="462">
        <v>16</v>
      </c>
      <c r="B30" s="354" t="s">
        <v>379</v>
      </c>
      <c r="C30" s="357">
        <v>5</v>
      </c>
      <c r="D30" s="357">
        <v>5</v>
      </c>
      <c r="E30" s="477" t="s">
        <v>666</v>
      </c>
      <c r="F30" s="479">
        <v>0</v>
      </c>
    </row>
    <row r="31" spans="1:6" ht="26.25" x14ac:dyDescent="0.25">
      <c r="A31" s="462" t="s">
        <v>914</v>
      </c>
      <c r="B31" s="347" t="s">
        <v>381</v>
      </c>
      <c r="C31" s="357">
        <v>7.5</v>
      </c>
      <c r="D31" s="357">
        <v>7.5</v>
      </c>
      <c r="E31" s="339" t="s">
        <v>970</v>
      </c>
      <c r="F31" s="479">
        <v>2.5</v>
      </c>
    </row>
    <row r="32" spans="1:6" ht="26.25" x14ac:dyDescent="0.25">
      <c r="A32" s="463" t="s">
        <v>918</v>
      </c>
      <c r="B32" s="349" t="s">
        <v>383</v>
      </c>
      <c r="C32" s="358">
        <v>2</v>
      </c>
      <c r="D32" s="358">
        <v>2</v>
      </c>
      <c r="E32" s="339" t="s">
        <v>971</v>
      </c>
      <c r="F32" s="479">
        <v>0</v>
      </c>
    </row>
    <row r="33" spans="1:6" ht="27.75" customHeight="1" x14ac:dyDescent="0.25">
      <c r="A33" s="653" t="s">
        <v>922</v>
      </c>
      <c r="B33" s="581" t="s">
        <v>966</v>
      </c>
      <c r="C33" s="358">
        <v>2.5</v>
      </c>
      <c r="D33" s="358">
        <v>2.5</v>
      </c>
      <c r="E33" s="339" t="s">
        <v>972</v>
      </c>
      <c r="F33" s="549">
        <v>0.55000000000000004</v>
      </c>
    </row>
    <row r="34" spans="1:6" ht="26.25" hidden="1" x14ac:dyDescent="0.25">
      <c r="A34" s="462">
        <v>18</v>
      </c>
      <c r="B34" s="347" t="s">
        <v>384</v>
      </c>
      <c r="C34" s="357" t="s">
        <v>354</v>
      </c>
      <c r="D34" s="357">
        <v>2.5</v>
      </c>
      <c r="E34" s="477" t="s">
        <v>657</v>
      </c>
      <c r="F34" s="478" t="s">
        <v>669</v>
      </c>
    </row>
    <row r="35" spans="1:6" x14ac:dyDescent="0.25">
      <c r="A35" s="462">
        <v>16</v>
      </c>
      <c r="B35" s="347" t="s">
        <v>264</v>
      </c>
      <c r="C35" s="357">
        <v>10</v>
      </c>
      <c r="D35" s="357">
        <v>10</v>
      </c>
      <c r="E35" s="339" t="s">
        <v>973</v>
      </c>
      <c r="F35" s="479">
        <v>10</v>
      </c>
    </row>
    <row r="36" spans="1:6" ht="15.75" x14ac:dyDescent="0.25">
      <c r="A36" s="687" t="s">
        <v>965</v>
      </c>
      <c r="B36" s="688"/>
      <c r="C36" s="688"/>
      <c r="D36" s="689"/>
      <c r="E36" s="477" t="s">
        <v>535</v>
      </c>
      <c r="F36" s="480" t="s">
        <v>669</v>
      </c>
    </row>
    <row r="37" spans="1:6" x14ac:dyDescent="0.25">
      <c r="A37" s="462">
        <v>17</v>
      </c>
      <c r="B37" s="347" t="s">
        <v>385</v>
      </c>
      <c r="C37" s="357">
        <v>10</v>
      </c>
      <c r="D37" s="357">
        <v>10</v>
      </c>
      <c r="E37" s="339" t="s">
        <v>974</v>
      </c>
      <c r="F37" s="479">
        <v>11</v>
      </c>
    </row>
    <row r="38" spans="1:6" x14ac:dyDescent="0.25">
      <c r="A38" s="462">
        <v>18</v>
      </c>
      <c r="B38" s="347" t="s">
        <v>386</v>
      </c>
      <c r="C38" s="357" t="s">
        <v>961</v>
      </c>
      <c r="D38" s="357" t="s">
        <v>961</v>
      </c>
      <c r="E38" s="339" t="s">
        <v>975</v>
      </c>
      <c r="F38" s="479">
        <v>0</v>
      </c>
    </row>
    <row r="39" spans="1:6" x14ac:dyDescent="0.25">
      <c r="A39" s="462" t="s">
        <v>967</v>
      </c>
      <c r="B39" s="347" t="s">
        <v>387</v>
      </c>
      <c r="C39" s="357">
        <v>5</v>
      </c>
      <c r="D39" s="357">
        <v>5</v>
      </c>
      <c r="E39" s="339" t="s">
        <v>976</v>
      </c>
      <c r="F39" s="479">
        <v>5</v>
      </c>
    </row>
    <row r="40" spans="1:6" x14ac:dyDescent="0.25">
      <c r="A40" s="462">
        <v>20</v>
      </c>
      <c r="B40" s="347" t="s">
        <v>388</v>
      </c>
      <c r="C40" s="357">
        <v>4</v>
      </c>
      <c r="D40" s="357">
        <v>4</v>
      </c>
      <c r="E40" s="339" t="s">
        <v>977</v>
      </c>
      <c r="F40" s="479">
        <v>4</v>
      </c>
    </row>
    <row r="41" spans="1:6" x14ac:dyDescent="0.25">
      <c r="A41" s="462">
        <v>21</v>
      </c>
      <c r="B41" s="347" t="s">
        <v>389</v>
      </c>
      <c r="C41" s="357">
        <v>2</v>
      </c>
      <c r="D41" s="357">
        <v>2</v>
      </c>
      <c r="E41" s="339" t="s">
        <v>978</v>
      </c>
      <c r="F41" s="479">
        <v>0</v>
      </c>
    </row>
    <row r="42" spans="1:6" hidden="1" x14ac:dyDescent="0.25">
      <c r="A42" s="462">
        <v>25</v>
      </c>
      <c r="B42" s="347" t="s">
        <v>390</v>
      </c>
      <c r="C42" s="357" t="s">
        <v>363</v>
      </c>
      <c r="D42" s="357" t="s">
        <v>363</v>
      </c>
      <c r="E42" s="477" t="s">
        <v>667</v>
      </c>
      <c r="F42" s="479">
        <v>0</v>
      </c>
    </row>
    <row r="43" spans="1:6" ht="15.75" x14ac:dyDescent="0.25">
      <c r="A43" s="690" t="s">
        <v>391</v>
      </c>
      <c r="B43" s="691"/>
      <c r="C43" s="524">
        <v>100</v>
      </c>
      <c r="D43" s="524">
        <v>100</v>
      </c>
      <c r="E43" s="525" t="s">
        <v>668</v>
      </c>
      <c r="F43" s="550">
        <v>77.05</v>
      </c>
    </row>
    <row r="44" spans="1:6" x14ac:dyDescent="0.25">
      <c r="A44" s="360" t="s">
        <v>354</v>
      </c>
      <c r="B44" s="355"/>
      <c r="C44" s="369"/>
      <c r="D44" s="369"/>
      <c r="E44"/>
      <c r="F44"/>
    </row>
    <row r="45" spans="1:6" x14ac:dyDescent="0.25">
      <c r="A45" s="361" t="s">
        <v>392</v>
      </c>
      <c r="B45" s="356" t="s">
        <v>968</v>
      </c>
      <c r="C45" s="361">
        <v>1</v>
      </c>
      <c r="D45" s="361">
        <v>1</v>
      </c>
      <c r="E45"/>
      <c r="F45"/>
    </row>
    <row r="46" spans="1:6" x14ac:dyDescent="0.25">
      <c r="E46"/>
      <c r="F46"/>
    </row>
    <row r="47" spans="1:6" x14ac:dyDescent="0.25">
      <c r="E47"/>
      <c r="F47"/>
    </row>
    <row r="48" spans="1:6" x14ac:dyDescent="0.25">
      <c r="E48"/>
      <c r="F48"/>
    </row>
    <row r="49" spans="5:6" x14ac:dyDescent="0.25">
      <c r="E49"/>
      <c r="F49"/>
    </row>
    <row r="50" spans="5:6" x14ac:dyDescent="0.25">
      <c r="E50"/>
      <c r="F50"/>
    </row>
    <row r="51" spans="5:6" x14ac:dyDescent="0.25">
      <c r="E51"/>
      <c r="F51"/>
    </row>
    <row r="52" spans="5:6" x14ac:dyDescent="0.25">
      <c r="E52"/>
      <c r="F52"/>
    </row>
    <row r="53" spans="5:6" x14ac:dyDescent="0.25">
      <c r="E53"/>
      <c r="F53"/>
    </row>
    <row r="54" spans="5:6" x14ac:dyDescent="0.25">
      <c r="E54"/>
      <c r="F54"/>
    </row>
    <row r="55" spans="5:6" x14ac:dyDescent="0.25">
      <c r="E55"/>
      <c r="F55"/>
    </row>
    <row r="56" spans="5:6" x14ac:dyDescent="0.25">
      <c r="E56"/>
      <c r="F56"/>
    </row>
    <row r="57" spans="5:6" x14ac:dyDescent="0.25">
      <c r="E57"/>
      <c r="F57"/>
    </row>
    <row r="58" spans="5:6" x14ac:dyDescent="0.25">
      <c r="E58"/>
      <c r="F58"/>
    </row>
    <row r="59" spans="5:6" x14ac:dyDescent="0.25">
      <c r="E59"/>
      <c r="F59"/>
    </row>
    <row r="60" spans="5:6" x14ac:dyDescent="0.25">
      <c r="E60"/>
      <c r="F60"/>
    </row>
    <row r="61" spans="5:6" x14ac:dyDescent="0.25">
      <c r="E61"/>
      <c r="F61"/>
    </row>
    <row r="62" spans="5:6" x14ac:dyDescent="0.25">
      <c r="E62"/>
      <c r="F62"/>
    </row>
    <row r="63" spans="5:6" x14ac:dyDescent="0.25">
      <c r="E63"/>
      <c r="F63"/>
    </row>
    <row r="64" spans="5:6" x14ac:dyDescent="0.25">
      <c r="E64"/>
      <c r="F64"/>
    </row>
    <row r="65" spans="5:6" x14ac:dyDescent="0.25">
      <c r="E65"/>
      <c r="F65"/>
    </row>
    <row r="66" spans="5:6" x14ac:dyDescent="0.25">
      <c r="E66"/>
      <c r="F66"/>
    </row>
    <row r="67" spans="5:6" x14ac:dyDescent="0.25">
      <c r="E67"/>
      <c r="F67"/>
    </row>
    <row r="68" spans="5:6" x14ac:dyDescent="0.25">
      <c r="E68"/>
      <c r="F68"/>
    </row>
    <row r="69" spans="5:6" x14ac:dyDescent="0.25">
      <c r="E69"/>
      <c r="F69"/>
    </row>
    <row r="70" spans="5:6" x14ac:dyDescent="0.25">
      <c r="E70"/>
      <c r="F70"/>
    </row>
    <row r="71" spans="5:6" x14ac:dyDescent="0.25">
      <c r="E71"/>
      <c r="F71"/>
    </row>
    <row r="72" spans="5:6" x14ac:dyDescent="0.25">
      <c r="E72"/>
      <c r="F72"/>
    </row>
    <row r="73" spans="5:6" x14ac:dyDescent="0.25">
      <c r="E73"/>
      <c r="F73"/>
    </row>
    <row r="74" spans="5:6" x14ac:dyDescent="0.25">
      <c r="E74"/>
      <c r="F74"/>
    </row>
    <row r="75" spans="5:6" x14ac:dyDescent="0.25">
      <c r="E75"/>
      <c r="F75"/>
    </row>
    <row r="76" spans="5:6" x14ac:dyDescent="0.25">
      <c r="E76"/>
      <c r="F76"/>
    </row>
    <row r="77" spans="5:6" x14ac:dyDescent="0.25">
      <c r="E77"/>
      <c r="F77"/>
    </row>
    <row r="78" spans="5:6" x14ac:dyDescent="0.25">
      <c r="E78"/>
      <c r="F78"/>
    </row>
    <row r="79" spans="5:6" x14ac:dyDescent="0.25">
      <c r="E79"/>
      <c r="F79"/>
    </row>
    <row r="80" spans="5:6" x14ac:dyDescent="0.25">
      <c r="E80"/>
      <c r="F80"/>
    </row>
    <row r="81" spans="5:6" x14ac:dyDescent="0.25">
      <c r="E81"/>
      <c r="F81"/>
    </row>
    <row r="82" spans="5:6" x14ac:dyDescent="0.25">
      <c r="E82"/>
      <c r="F82"/>
    </row>
    <row r="83" spans="5:6" x14ac:dyDescent="0.25">
      <c r="E83"/>
      <c r="F83"/>
    </row>
    <row r="84" spans="5:6" x14ac:dyDescent="0.25">
      <c r="E84"/>
      <c r="F84"/>
    </row>
    <row r="85" spans="5:6" x14ac:dyDescent="0.25">
      <c r="E85"/>
      <c r="F85"/>
    </row>
    <row r="86" spans="5:6" x14ac:dyDescent="0.25">
      <c r="E86"/>
      <c r="F86"/>
    </row>
    <row r="87" spans="5:6" x14ac:dyDescent="0.25">
      <c r="E87"/>
      <c r="F87"/>
    </row>
    <row r="88" spans="5:6" x14ac:dyDescent="0.25">
      <c r="E88"/>
      <c r="F88"/>
    </row>
    <row r="89" spans="5:6" x14ac:dyDescent="0.25">
      <c r="E89"/>
      <c r="F89"/>
    </row>
    <row r="90" spans="5:6" x14ac:dyDescent="0.25">
      <c r="E90"/>
      <c r="F90"/>
    </row>
    <row r="91" spans="5:6" x14ac:dyDescent="0.25">
      <c r="E91"/>
      <c r="F91"/>
    </row>
    <row r="92" spans="5:6" x14ac:dyDescent="0.25">
      <c r="E92"/>
      <c r="F92"/>
    </row>
    <row r="93" spans="5:6" x14ac:dyDescent="0.25">
      <c r="E93"/>
      <c r="F93"/>
    </row>
    <row r="94" spans="5:6" x14ac:dyDescent="0.25">
      <c r="E94"/>
      <c r="F94"/>
    </row>
    <row r="95" spans="5:6" x14ac:dyDescent="0.25">
      <c r="E95"/>
      <c r="F95"/>
    </row>
    <row r="96" spans="5:6" x14ac:dyDescent="0.25">
      <c r="E96"/>
      <c r="F96"/>
    </row>
    <row r="97" spans="5:6" x14ac:dyDescent="0.25">
      <c r="E97"/>
      <c r="F97"/>
    </row>
    <row r="98" spans="5:6" x14ac:dyDescent="0.25">
      <c r="E98"/>
      <c r="F98"/>
    </row>
    <row r="99" spans="5:6" x14ac:dyDescent="0.25">
      <c r="E99"/>
      <c r="F99"/>
    </row>
    <row r="100" spans="5:6" x14ac:dyDescent="0.25">
      <c r="E100"/>
      <c r="F100"/>
    </row>
    <row r="101" spans="5:6" x14ac:dyDescent="0.25">
      <c r="E101"/>
      <c r="F101"/>
    </row>
    <row r="102" spans="5:6" x14ac:dyDescent="0.25">
      <c r="E102"/>
      <c r="F102"/>
    </row>
    <row r="103" spans="5:6" x14ac:dyDescent="0.25">
      <c r="E103"/>
      <c r="F103"/>
    </row>
    <row r="104" spans="5:6" x14ac:dyDescent="0.25">
      <c r="E104"/>
      <c r="F104"/>
    </row>
    <row r="105" spans="5:6" x14ac:dyDescent="0.25">
      <c r="E105"/>
      <c r="F105"/>
    </row>
    <row r="106" spans="5:6" x14ac:dyDescent="0.25">
      <c r="E106"/>
      <c r="F106"/>
    </row>
    <row r="107" spans="5:6" x14ac:dyDescent="0.25">
      <c r="E107"/>
      <c r="F107"/>
    </row>
    <row r="108" spans="5:6" x14ac:dyDescent="0.25">
      <c r="E108"/>
      <c r="F108"/>
    </row>
    <row r="109" spans="5:6" x14ac:dyDescent="0.25">
      <c r="E109"/>
      <c r="F109"/>
    </row>
    <row r="110" spans="5:6" x14ac:dyDescent="0.25">
      <c r="E110"/>
      <c r="F110"/>
    </row>
    <row r="111" spans="5:6" x14ac:dyDescent="0.25">
      <c r="E111"/>
      <c r="F111"/>
    </row>
    <row r="112" spans="5:6" x14ac:dyDescent="0.25">
      <c r="E112"/>
      <c r="F112"/>
    </row>
    <row r="113" spans="5:6" x14ac:dyDescent="0.25">
      <c r="E113"/>
      <c r="F113"/>
    </row>
    <row r="114" spans="5:6" x14ac:dyDescent="0.25">
      <c r="E114"/>
      <c r="F114"/>
    </row>
    <row r="115" spans="5:6" x14ac:dyDescent="0.25">
      <c r="E115"/>
      <c r="F115"/>
    </row>
    <row r="116" spans="5:6" x14ac:dyDescent="0.25">
      <c r="E116"/>
      <c r="F116"/>
    </row>
    <row r="117" spans="5:6" x14ac:dyDescent="0.25">
      <c r="E117"/>
      <c r="F117"/>
    </row>
    <row r="118" spans="5:6" x14ac:dyDescent="0.25">
      <c r="E118"/>
      <c r="F118"/>
    </row>
    <row r="119" spans="5:6" x14ac:dyDescent="0.25">
      <c r="E119"/>
      <c r="F119"/>
    </row>
    <row r="120" spans="5:6" x14ac:dyDescent="0.25">
      <c r="E120"/>
      <c r="F120"/>
    </row>
    <row r="121" spans="5:6" x14ac:dyDescent="0.25">
      <c r="E121"/>
      <c r="F121"/>
    </row>
    <row r="122" spans="5:6" x14ac:dyDescent="0.25">
      <c r="E122"/>
      <c r="F122"/>
    </row>
    <row r="123" spans="5:6" x14ac:dyDescent="0.25">
      <c r="E123"/>
      <c r="F123"/>
    </row>
    <row r="124" spans="5:6" x14ac:dyDescent="0.25">
      <c r="E124"/>
      <c r="F124"/>
    </row>
    <row r="125" spans="5:6" x14ac:dyDescent="0.25">
      <c r="E125"/>
      <c r="F125"/>
    </row>
    <row r="126" spans="5:6" x14ac:dyDescent="0.25">
      <c r="E126"/>
      <c r="F126"/>
    </row>
    <row r="127" spans="5:6" x14ac:dyDescent="0.25">
      <c r="E127"/>
      <c r="F127"/>
    </row>
    <row r="128" spans="5:6" x14ac:dyDescent="0.25">
      <c r="E128"/>
      <c r="F128"/>
    </row>
    <row r="129" spans="5:6" x14ac:dyDescent="0.25">
      <c r="E129"/>
      <c r="F129"/>
    </row>
    <row r="130" spans="5:6" x14ac:dyDescent="0.25">
      <c r="E130"/>
      <c r="F130"/>
    </row>
    <row r="131" spans="5:6" x14ac:dyDescent="0.25">
      <c r="E131"/>
      <c r="F131"/>
    </row>
    <row r="132" spans="5:6" x14ac:dyDescent="0.25">
      <c r="E132"/>
      <c r="F132"/>
    </row>
    <row r="133" spans="5:6" x14ac:dyDescent="0.25">
      <c r="E133"/>
      <c r="F133"/>
    </row>
    <row r="134" spans="5:6" x14ac:dyDescent="0.25">
      <c r="E134"/>
      <c r="F134"/>
    </row>
    <row r="135" spans="5:6" x14ac:dyDescent="0.25">
      <c r="E135"/>
      <c r="F135"/>
    </row>
    <row r="136" spans="5:6" x14ac:dyDescent="0.25">
      <c r="E136"/>
      <c r="F136"/>
    </row>
    <row r="137" spans="5:6" x14ac:dyDescent="0.25">
      <c r="E137"/>
      <c r="F137"/>
    </row>
    <row r="138" spans="5:6" x14ac:dyDescent="0.25">
      <c r="E138"/>
      <c r="F138"/>
    </row>
    <row r="139" spans="5:6" x14ac:dyDescent="0.25">
      <c r="E139"/>
      <c r="F139"/>
    </row>
    <row r="140" spans="5:6" x14ac:dyDescent="0.25">
      <c r="E140"/>
      <c r="F140"/>
    </row>
    <row r="141" spans="5:6" x14ac:dyDescent="0.25">
      <c r="E141"/>
      <c r="F141"/>
    </row>
    <row r="142" spans="5:6" x14ac:dyDescent="0.25">
      <c r="E142"/>
      <c r="F142"/>
    </row>
    <row r="143" spans="5:6" x14ac:dyDescent="0.25">
      <c r="E143"/>
      <c r="F143"/>
    </row>
    <row r="144" spans="5:6" x14ac:dyDescent="0.25">
      <c r="E144"/>
      <c r="F144"/>
    </row>
    <row r="145" spans="5:6" x14ac:dyDescent="0.25">
      <c r="E145"/>
      <c r="F145"/>
    </row>
    <row r="146" spans="5:6" x14ac:dyDescent="0.25">
      <c r="E146"/>
      <c r="F146"/>
    </row>
    <row r="147" spans="5:6" x14ac:dyDescent="0.25">
      <c r="E147"/>
      <c r="F147"/>
    </row>
    <row r="148" spans="5:6" x14ac:dyDescent="0.25">
      <c r="E148"/>
      <c r="F148"/>
    </row>
    <row r="149" spans="5:6" x14ac:dyDescent="0.25">
      <c r="E149"/>
      <c r="F149"/>
    </row>
    <row r="150" spans="5:6" x14ac:dyDescent="0.25">
      <c r="E150"/>
      <c r="F150"/>
    </row>
    <row r="151" spans="5:6" x14ac:dyDescent="0.25">
      <c r="E151"/>
      <c r="F151"/>
    </row>
    <row r="152" spans="5:6" x14ac:dyDescent="0.25">
      <c r="E152"/>
      <c r="F152"/>
    </row>
    <row r="153" spans="5:6" x14ac:dyDescent="0.25">
      <c r="E153"/>
      <c r="F153"/>
    </row>
    <row r="154" spans="5:6" x14ac:dyDescent="0.25">
      <c r="E154"/>
      <c r="F154"/>
    </row>
    <row r="155" spans="5:6" x14ac:dyDescent="0.25">
      <c r="E155"/>
      <c r="F155"/>
    </row>
    <row r="156" spans="5:6" x14ac:dyDescent="0.25">
      <c r="E156"/>
      <c r="F156"/>
    </row>
    <row r="157" spans="5:6" x14ac:dyDescent="0.25">
      <c r="E157"/>
      <c r="F157"/>
    </row>
    <row r="158" spans="5:6" x14ac:dyDescent="0.25">
      <c r="E158"/>
      <c r="F158"/>
    </row>
    <row r="159" spans="5:6" x14ac:dyDescent="0.25">
      <c r="E159"/>
      <c r="F159"/>
    </row>
    <row r="160" spans="5:6" x14ac:dyDescent="0.25">
      <c r="E160"/>
      <c r="F160"/>
    </row>
    <row r="161" spans="5:6" x14ac:dyDescent="0.25">
      <c r="E161"/>
      <c r="F161"/>
    </row>
    <row r="162" spans="5:6" x14ac:dyDescent="0.25">
      <c r="E162"/>
      <c r="F162"/>
    </row>
    <row r="163" spans="5:6" x14ac:dyDescent="0.25">
      <c r="E163"/>
      <c r="F163"/>
    </row>
    <row r="164" spans="5:6" x14ac:dyDescent="0.25">
      <c r="E164"/>
      <c r="F164"/>
    </row>
    <row r="165" spans="5:6" x14ac:dyDescent="0.25">
      <c r="E165"/>
      <c r="F165"/>
    </row>
    <row r="166" spans="5:6" x14ac:dyDescent="0.25">
      <c r="E166"/>
      <c r="F166"/>
    </row>
    <row r="167" spans="5:6" x14ac:dyDescent="0.25">
      <c r="E167"/>
      <c r="F167"/>
    </row>
    <row r="168" spans="5:6" x14ac:dyDescent="0.25">
      <c r="E168"/>
      <c r="F168"/>
    </row>
    <row r="169" spans="5:6" x14ac:dyDescent="0.25">
      <c r="E169"/>
      <c r="F169"/>
    </row>
    <row r="170" spans="5:6" x14ac:dyDescent="0.25">
      <c r="E170"/>
      <c r="F170"/>
    </row>
    <row r="171" spans="5:6" x14ac:dyDescent="0.25">
      <c r="E171"/>
      <c r="F171"/>
    </row>
    <row r="172" spans="5:6" x14ac:dyDescent="0.25">
      <c r="E172"/>
      <c r="F172"/>
    </row>
    <row r="173" spans="5:6" x14ac:dyDescent="0.25">
      <c r="E173"/>
      <c r="F173"/>
    </row>
    <row r="174" spans="5:6" x14ac:dyDescent="0.25">
      <c r="E174"/>
      <c r="F174"/>
    </row>
    <row r="175" spans="5:6" x14ac:dyDescent="0.25">
      <c r="E175"/>
      <c r="F175"/>
    </row>
    <row r="176" spans="5:6" x14ac:dyDescent="0.25">
      <c r="E176"/>
      <c r="F176"/>
    </row>
    <row r="177" spans="5:6" x14ac:dyDescent="0.25">
      <c r="E177"/>
      <c r="F177"/>
    </row>
    <row r="178" spans="5:6" x14ac:dyDescent="0.25">
      <c r="E178"/>
      <c r="F178"/>
    </row>
    <row r="179" spans="5:6" x14ac:dyDescent="0.25">
      <c r="E179"/>
      <c r="F179"/>
    </row>
    <row r="180" spans="5:6" x14ac:dyDescent="0.25">
      <c r="E180"/>
      <c r="F180"/>
    </row>
    <row r="181" spans="5:6" x14ac:dyDescent="0.25">
      <c r="E181"/>
      <c r="F181"/>
    </row>
    <row r="182" spans="5:6" x14ac:dyDescent="0.25">
      <c r="E182"/>
      <c r="F182"/>
    </row>
    <row r="183" spans="5:6" x14ac:dyDescent="0.25">
      <c r="E183"/>
      <c r="F183"/>
    </row>
    <row r="184" spans="5:6" x14ac:dyDescent="0.25">
      <c r="E184"/>
      <c r="F184"/>
    </row>
    <row r="185" spans="5:6" x14ac:dyDescent="0.25">
      <c r="E185"/>
      <c r="F185"/>
    </row>
    <row r="186" spans="5:6" x14ac:dyDescent="0.25">
      <c r="E186"/>
      <c r="F186"/>
    </row>
    <row r="187" spans="5:6" x14ac:dyDescent="0.25">
      <c r="E187"/>
      <c r="F187"/>
    </row>
    <row r="188" spans="5:6" x14ac:dyDescent="0.25">
      <c r="E188"/>
      <c r="F188"/>
    </row>
    <row r="189" spans="5:6" x14ac:dyDescent="0.25">
      <c r="E189"/>
      <c r="F189"/>
    </row>
    <row r="190" spans="5:6" x14ac:dyDescent="0.25">
      <c r="E190"/>
      <c r="F190"/>
    </row>
    <row r="191" spans="5:6" x14ac:dyDescent="0.25">
      <c r="E191"/>
      <c r="F191"/>
    </row>
    <row r="192" spans="5:6" x14ac:dyDescent="0.25">
      <c r="E192"/>
      <c r="F192"/>
    </row>
    <row r="193" spans="5:6" x14ac:dyDescent="0.25">
      <c r="E193"/>
      <c r="F193"/>
    </row>
    <row r="194" spans="5:6" x14ac:dyDescent="0.25">
      <c r="E194"/>
      <c r="F194"/>
    </row>
    <row r="195" spans="5:6" x14ac:dyDescent="0.25">
      <c r="E195"/>
      <c r="F195"/>
    </row>
    <row r="196" spans="5:6" x14ac:dyDescent="0.25">
      <c r="E196"/>
      <c r="F196"/>
    </row>
    <row r="197" spans="5:6" x14ac:dyDescent="0.25">
      <c r="E197"/>
      <c r="F197"/>
    </row>
    <row r="198" spans="5:6" x14ac:dyDescent="0.25">
      <c r="E198"/>
      <c r="F198"/>
    </row>
    <row r="199" spans="5:6" x14ac:dyDescent="0.25">
      <c r="E199"/>
      <c r="F199"/>
    </row>
    <row r="200" spans="5:6" x14ac:dyDescent="0.25">
      <c r="E200"/>
      <c r="F200"/>
    </row>
    <row r="201" spans="5:6" x14ac:dyDescent="0.25">
      <c r="E201"/>
      <c r="F201"/>
    </row>
    <row r="202" spans="5:6" x14ac:dyDescent="0.25">
      <c r="E202"/>
      <c r="F202"/>
    </row>
    <row r="203" spans="5:6" x14ac:dyDescent="0.25">
      <c r="E203"/>
      <c r="F203"/>
    </row>
    <row r="204" spans="5:6" x14ac:dyDescent="0.25">
      <c r="E204"/>
      <c r="F204"/>
    </row>
    <row r="205" spans="5:6" x14ac:dyDescent="0.25">
      <c r="E205"/>
      <c r="F205"/>
    </row>
    <row r="206" spans="5:6" x14ac:dyDescent="0.25">
      <c r="E206"/>
      <c r="F206"/>
    </row>
    <row r="207" spans="5:6" x14ac:dyDescent="0.25">
      <c r="E207"/>
      <c r="F207"/>
    </row>
    <row r="208" spans="5:6" x14ac:dyDescent="0.25">
      <c r="E208"/>
      <c r="F208"/>
    </row>
    <row r="209" spans="5:6" x14ac:dyDescent="0.25">
      <c r="E209"/>
      <c r="F209"/>
    </row>
    <row r="210" spans="5:6" x14ac:dyDescent="0.25">
      <c r="E210"/>
      <c r="F210"/>
    </row>
    <row r="211" spans="5:6" x14ac:dyDescent="0.25">
      <c r="E211"/>
      <c r="F211"/>
    </row>
    <row r="212" spans="5:6" x14ac:dyDescent="0.25">
      <c r="E212"/>
      <c r="F212"/>
    </row>
    <row r="213" spans="5:6" x14ac:dyDescent="0.25">
      <c r="E213"/>
      <c r="F213"/>
    </row>
    <row r="214" spans="5:6" x14ac:dyDescent="0.25">
      <c r="E214"/>
      <c r="F214"/>
    </row>
    <row r="215" spans="5:6" x14ac:dyDescent="0.25">
      <c r="E215"/>
      <c r="F215"/>
    </row>
    <row r="216" spans="5:6" x14ac:dyDescent="0.25">
      <c r="E216"/>
      <c r="F216"/>
    </row>
    <row r="217" spans="5:6" x14ac:dyDescent="0.25">
      <c r="E217"/>
      <c r="F217"/>
    </row>
    <row r="218" spans="5:6" x14ac:dyDescent="0.25">
      <c r="E218"/>
      <c r="F218"/>
    </row>
    <row r="219" spans="5:6" x14ac:dyDescent="0.25">
      <c r="E219"/>
      <c r="F219"/>
    </row>
    <row r="220" spans="5:6" x14ac:dyDescent="0.25">
      <c r="E220"/>
      <c r="F220"/>
    </row>
    <row r="221" spans="5:6" x14ac:dyDescent="0.25">
      <c r="E221"/>
      <c r="F221"/>
    </row>
    <row r="222" spans="5:6" x14ac:dyDescent="0.25">
      <c r="E222"/>
      <c r="F222"/>
    </row>
    <row r="223" spans="5:6" x14ac:dyDescent="0.25">
      <c r="E223"/>
      <c r="F223"/>
    </row>
    <row r="224" spans="5:6" x14ac:dyDescent="0.25">
      <c r="E224"/>
      <c r="F224"/>
    </row>
    <row r="225" spans="5:6" x14ac:dyDescent="0.25">
      <c r="E225"/>
      <c r="F225"/>
    </row>
    <row r="226" spans="5:6" x14ac:dyDescent="0.25">
      <c r="E226"/>
      <c r="F226"/>
    </row>
    <row r="227" spans="5:6" x14ac:dyDescent="0.25">
      <c r="E227"/>
      <c r="F227"/>
    </row>
    <row r="228" spans="5:6" x14ac:dyDescent="0.25">
      <c r="E228"/>
      <c r="F228"/>
    </row>
    <row r="229" spans="5:6" x14ac:dyDescent="0.25">
      <c r="E229"/>
      <c r="F229"/>
    </row>
    <row r="230" spans="5:6" x14ac:dyDescent="0.25">
      <c r="E230"/>
      <c r="F230"/>
    </row>
    <row r="231" spans="5:6" x14ac:dyDescent="0.25">
      <c r="E231"/>
      <c r="F231"/>
    </row>
    <row r="232" spans="5:6" x14ac:dyDescent="0.25">
      <c r="E232"/>
      <c r="F232"/>
    </row>
    <row r="233" spans="5:6" x14ac:dyDescent="0.25">
      <c r="E233"/>
      <c r="F233"/>
    </row>
    <row r="234" spans="5:6" x14ac:dyDescent="0.25">
      <c r="E234"/>
      <c r="F234"/>
    </row>
    <row r="235" spans="5:6" x14ac:dyDescent="0.25">
      <c r="E235"/>
      <c r="F235"/>
    </row>
    <row r="236" spans="5:6" x14ac:dyDescent="0.25">
      <c r="E236"/>
      <c r="F236"/>
    </row>
    <row r="237" spans="5:6" x14ac:dyDescent="0.25">
      <c r="E237"/>
      <c r="F237"/>
    </row>
    <row r="238" spans="5:6" x14ac:dyDescent="0.25">
      <c r="E238"/>
      <c r="F238"/>
    </row>
    <row r="239" spans="5:6" x14ac:dyDescent="0.25">
      <c r="E239"/>
      <c r="F239"/>
    </row>
    <row r="240" spans="5:6" x14ac:dyDescent="0.25">
      <c r="E240"/>
      <c r="F240"/>
    </row>
    <row r="241" spans="5:6" x14ac:dyDescent="0.25">
      <c r="E241"/>
      <c r="F241"/>
    </row>
    <row r="242" spans="5:6" x14ac:dyDescent="0.25">
      <c r="E242"/>
      <c r="F242"/>
    </row>
    <row r="243" spans="5:6" x14ac:dyDescent="0.25">
      <c r="E243"/>
      <c r="F243"/>
    </row>
    <row r="244" spans="5:6" x14ac:dyDescent="0.25">
      <c r="E244"/>
      <c r="F244"/>
    </row>
    <row r="245" spans="5:6" x14ac:dyDescent="0.25">
      <c r="E245"/>
      <c r="F245"/>
    </row>
    <row r="246" spans="5:6" x14ac:dyDescent="0.25">
      <c r="E246"/>
      <c r="F246"/>
    </row>
    <row r="247" spans="5:6" x14ac:dyDescent="0.25">
      <c r="E247"/>
      <c r="F247"/>
    </row>
    <row r="248" spans="5:6" x14ac:dyDescent="0.25">
      <c r="E248"/>
      <c r="F248"/>
    </row>
    <row r="249" spans="5:6" x14ac:dyDescent="0.25">
      <c r="E249"/>
      <c r="F249"/>
    </row>
    <row r="250" spans="5:6" x14ac:dyDescent="0.25">
      <c r="E250"/>
      <c r="F250"/>
    </row>
    <row r="251" spans="5:6" x14ac:dyDescent="0.25">
      <c r="E251"/>
      <c r="F251"/>
    </row>
    <row r="252" spans="5:6" x14ac:dyDescent="0.25">
      <c r="E252"/>
      <c r="F252"/>
    </row>
    <row r="253" spans="5:6" x14ac:dyDescent="0.25">
      <c r="E253"/>
      <c r="F253"/>
    </row>
    <row r="254" spans="5:6" x14ac:dyDescent="0.25">
      <c r="E254"/>
      <c r="F254"/>
    </row>
    <row r="255" spans="5:6" x14ac:dyDescent="0.25">
      <c r="E255"/>
      <c r="F255"/>
    </row>
    <row r="256" spans="5:6" x14ac:dyDescent="0.25">
      <c r="E256"/>
      <c r="F256"/>
    </row>
    <row r="257" spans="5:6" x14ac:dyDescent="0.25">
      <c r="E257"/>
      <c r="F257"/>
    </row>
    <row r="258" spans="5:6" x14ac:dyDescent="0.25">
      <c r="E258"/>
      <c r="F258"/>
    </row>
    <row r="259" spans="5:6" x14ac:dyDescent="0.25">
      <c r="E259"/>
      <c r="F259"/>
    </row>
    <row r="260" spans="5:6" x14ac:dyDescent="0.25">
      <c r="E260"/>
      <c r="F260"/>
    </row>
    <row r="261" spans="5:6" x14ac:dyDescent="0.25">
      <c r="E261"/>
      <c r="F261"/>
    </row>
    <row r="262" spans="5:6" x14ac:dyDescent="0.25">
      <c r="E262"/>
      <c r="F262"/>
    </row>
    <row r="263" spans="5:6" x14ac:dyDescent="0.25">
      <c r="E263"/>
      <c r="F263"/>
    </row>
    <row r="264" spans="5:6" x14ac:dyDescent="0.25">
      <c r="E264"/>
      <c r="F264"/>
    </row>
    <row r="265" spans="5:6" x14ac:dyDescent="0.25">
      <c r="E265"/>
      <c r="F265"/>
    </row>
    <row r="266" spans="5:6" x14ac:dyDescent="0.25">
      <c r="E266"/>
      <c r="F266"/>
    </row>
    <row r="267" spans="5:6" x14ac:dyDescent="0.25">
      <c r="E267"/>
      <c r="F267"/>
    </row>
    <row r="268" spans="5:6" x14ac:dyDescent="0.25">
      <c r="E268"/>
      <c r="F268"/>
    </row>
    <row r="269" spans="5:6" x14ac:dyDescent="0.25">
      <c r="E269"/>
      <c r="F269"/>
    </row>
    <row r="270" spans="5:6" x14ac:dyDescent="0.25">
      <c r="E270"/>
      <c r="F270"/>
    </row>
    <row r="271" spans="5:6" x14ac:dyDescent="0.25">
      <c r="E271"/>
      <c r="F271"/>
    </row>
    <row r="272" spans="5:6" x14ac:dyDescent="0.25">
      <c r="E272"/>
      <c r="F272"/>
    </row>
    <row r="273" spans="5:6" x14ac:dyDescent="0.25">
      <c r="E273"/>
      <c r="F273"/>
    </row>
    <row r="274" spans="5:6" x14ac:dyDescent="0.25">
      <c r="E274"/>
      <c r="F274"/>
    </row>
    <row r="275" spans="5:6" x14ac:dyDescent="0.25">
      <c r="E275"/>
      <c r="F275"/>
    </row>
    <row r="276" spans="5:6" x14ac:dyDescent="0.25">
      <c r="E276"/>
      <c r="F276"/>
    </row>
    <row r="277" spans="5:6" x14ac:dyDescent="0.25">
      <c r="E277"/>
      <c r="F277"/>
    </row>
    <row r="278" spans="5:6" x14ac:dyDescent="0.25">
      <c r="E278"/>
      <c r="F278"/>
    </row>
    <row r="279" spans="5:6" x14ac:dyDescent="0.25">
      <c r="E279"/>
      <c r="F279"/>
    </row>
    <row r="280" spans="5:6" x14ac:dyDescent="0.25">
      <c r="E280"/>
      <c r="F280"/>
    </row>
    <row r="281" spans="5:6" x14ac:dyDescent="0.25">
      <c r="E281"/>
      <c r="F281"/>
    </row>
    <row r="282" spans="5:6" x14ac:dyDescent="0.25">
      <c r="E282"/>
      <c r="F282"/>
    </row>
    <row r="283" spans="5:6" x14ac:dyDescent="0.25">
      <c r="E283"/>
      <c r="F283"/>
    </row>
    <row r="284" spans="5:6" x14ac:dyDescent="0.25">
      <c r="E284"/>
      <c r="F284"/>
    </row>
    <row r="285" spans="5:6" x14ac:dyDescent="0.25">
      <c r="E285"/>
      <c r="F285"/>
    </row>
    <row r="286" spans="5:6" x14ac:dyDescent="0.25">
      <c r="E286"/>
      <c r="F286"/>
    </row>
    <row r="287" spans="5:6" x14ac:dyDescent="0.25">
      <c r="E287"/>
      <c r="F287"/>
    </row>
    <row r="288" spans="5:6" x14ac:dyDescent="0.25">
      <c r="E288"/>
      <c r="F288"/>
    </row>
    <row r="289" spans="5:6" x14ac:dyDescent="0.25">
      <c r="E289"/>
      <c r="F289"/>
    </row>
    <row r="290" spans="5:6" x14ac:dyDescent="0.25">
      <c r="E290"/>
      <c r="F290"/>
    </row>
    <row r="291" spans="5:6" x14ac:dyDescent="0.25">
      <c r="E291"/>
      <c r="F291"/>
    </row>
    <row r="292" spans="5:6" x14ac:dyDescent="0.25">
      <c r="E292"/>
      <c r="F292"/>
    </row>
    <row r="293" spans="5:6" x14ac:dyDescent="0.25">
      <c r="E293"/>
      <c r="F293"/>
    </row>
    <row r="294" spans="5:6" x14ac:dyDescent="0.25">
      <c r="E294"/>
      <c r="F294"/>
    </row>
    <row r="295" spans="5:6" x14ac:dyDescent="0.25">
      <c r="E295"/>
      <c r="F295"/>
    </row>
    <row r="296" spans="5:6" x14ac:dyDescent="0.25">
      <c r="E296"/>
      <c r="F296"/>
    </row>
    <row r="297" spans="5:6" x14ac:dyDescent="0.25">
      <c r="E297"/>
      <c r="F297"/>
    </row>
    <row r="298" spans="5:6" x14ac:dyDescent="0.25">
      <c r="E298"/>
      <c r="F298"/>
    </row>
    <row r="299" spans="5:6" x14ac:dyDescent="0.25">
      <c r="E299"/>
      <c r="F299"/>
    </row>
    <row r="300" spans="5:6" x14ac:dyDescent="0.25">
      <c r="E300"/>
      <c r="F300"/>
    </row>
    <row r="301" spans="5:6" x14ac:dyDescent="0.25">
      <c r="E301"/>
      <c r="F301"/>
    </row>
    <row r="302" spans="5:6" x14ac:dyDescent="0.25">
      <c r="E302"/>
      <c r="F302"/>
    </row>
    <row r="303" spans="5:6" x14ac:dyDescent="0.25">
      <c r="E303"/>
      <c r="F303"/>
    </row>
    <row r="304" spans="5:6" x14ac:dyDescent="0.25">
      <c r="E304"/>
      <c r="F304"/>
    </row>
    <row r="305" spans="5:6" x14ac:dyDescent="0.25">
      <c r="E305"/>
      <c r="F305"/>
    </row>
    <row r="306" spans="5:6" x14ac:dyDescent="0.25">
      <c r="E306"/>
      <c r="F306"/>
    </row>
    <row r="307" spans="5:6" x14ac:dyDescent="0.25">
      <c r="E307"/>
      <c r="F307"/>
    </row>
    <row r="308" spans="5:6" x14ac:dyDescent="0.25">
      <c r="E308"/>
      <c r="F308"/>
    </row>
    <row r="309" spans="5:6" x14ac:dyDescent="0.25">
      <c r="E309"/>
      <c r="F309"/>
    </row>
    <row r="310" spans="5:6" x14ac:dyDescent="0.25">
      <c r="E310"/>
      <c r="F310"/>
    </row>
    <row r="311" spans="5:6" x14ac:dyDescent="0.25">
      <c r="E311"/>
      <c r="F311"/>
    </row>
    <row r="312" spans="5:6" x14ac:dyDescent="0.25">
      <c r="E312"/>
      <c r="F312"/>
    </row>
    <row r="313" spans="5:6" x14ac:dyDescent="0.25">
      <c r="E313"/>
      <c r="F313"/>
    </row>
    <row r="314" spans="5:6" x14ac:dyDescent="0.25">
      <c r="E314"/>
      <c r="F314"/>
    </row>
    <row r="315" spans="5:6" x14ac:dyDescent="0.25">
      <c r="E315"/>
      <c r="F315"/>
    </row>
    <row r="316" spans="5:6" x14ac:dyDescent="0.25">
      <c r="E316"/>
      <c r="F316"/>
    </row>
    <row r="317" spans="5:6" x14ac:dyDescent="0.25">
      <c r="E317"/>
      <c r="F317"/>
    </row>
    <row r="318" spans="5:6" x14ac:dyDescent="0.25">
      <c r="E318"/>
      <c r="F318"/>
    </row>
    <row r="319" spans="5:6" x14ac:dyDescent="0.25">
      <c r="E319"/>
      <c r="F319"/>
    </row>
    <row r="320" spans="5:6" x14ac:dyDescent="0.25">
      <c r="E320"/>
      <c r="F320"/>
    </row>
    <row r="321" spans="5:6" x14ac:dyDescent="0.25">
      <c r="E321"/>
      <c r="F321"/>
    </row>
    <row r="322" spans="5:6" x14ac:dyDescent="0.25">
      <c r="E322"/>
      <c r="F322"/>
    </row>
    <row r="323" spans="5:6" x14ac:dyDescent="0.25">
      <c r="E323"/>
      <c r="F323"/>
    </row>
  </sheetData>
  <sheetProtection algorithmName="SHA-512" hashValue="WdW5VhoatdDJCpPL8hhoQstQMElAiG8MlCPquxa8K6sYReTrvmQe4K9WIhvgQUz+//yf+EQGQby65/j3VvZ7eg==" saltValue="nybV+EjUNIGst+m1E6BtYg==" spinCount="100000" sheet="1" pivotTables="0"/>
  <mergeCells count="8">
    <mergeCell ref="A36:D36"/>
    <mergeCell ref="A43:B43"/>
    <mergeCell ref="A2:A3"/>
    <mergeCell ref="B2:B3"/>
    <mergeCell ref="C2:D2"/>
    <mergeCell ref="A4:D4"/>
    <mergeCell ref="A19:D19"/>
    <mergeCell ref="A28:D28"/>
  </mergeCells>
  <hyperlinks>
    <hyperlink ref="A5" location="'Exit-Retention to PH Measure'!A1" display="1a" xr:uid="{00000000-0004-0000-0200-000000000000}"/>
    <hyperlink ref="A6" location="'1b. Housing Stability (SSO)'!A1" display="1b" xr:uid="{00000000-0004-0000-0200-000001000000}"/>
    <hyperlink ref="A8" location="'Returns to Homelessness'!A1" display="'Returns to Homelessness'!A1" xr:uid="{00000000-0004-0000-0200-000002000000}"/>
    <hyperlink ref="A9" location="'3. Safety Improvement (DV Only)'!A1" display="'3. Safety Improvement (DV Only)'!A1" xr:uid="{00000000-0004-0000-0200-000003000000}"/>
    <hyperlink ref="A13" location="'5a. Earned Income Growth'!A1" display="5a" xr:uid="{00000000-0004-0000-0200-000004000000}"/>
    <hyperlink ref="A14" location="'5b. UnEarned Income Growth'!A1" display="5b" xr:uid="{00000000-0004-0000-0200-000005000000}"/>
    <hyperlink ref="A15" location="'5c. Total Income Growth (PSH)'!A1" display="5c" xr:uid="{00000000-0004-0000-0200-000006000000}"/>
    <hyperlink ref="A16" location="'5d. Income + Only (PSH Only)'!A1" display="5d" xr:uid="{00000000-0004-0000-0200-000007000000}"/>
    <hyperlink ref="A18" location="'6. Non-cash | Mainstream Ben.'!A1" display="'6. Non-cash | Mainstream Ben.'!A1" xr:uid="{00000000-0004-0000-0200-000008000000}"/>
    <hyperlink ref="A20" location="'7. Project Part. Eligibility'!A1" display="'7. Project Part. Eligibility'!A1" xr:uid="{00000000-0004-0000-0200-000009000000}"/>
    <hyperlink ref="A21" location="'8. Unit Utilization Rate'!A1" display="'8. Unit Utilization Rate'!A1" xr:uid="{00000000-0004-0000-0200-00000A000000}"/>
    <hyperlink ref="A22" location="'9. Drawdown Rates'!A1" display="'9. Drawdown Rates'!A1" xr:uid="{00000000-0004-0000-0200-00000B000000}"/>
    <hyperlink ref="A23" location="'10. Funds recaptured by HUD'!A1" display="'10. Funds recaptured by HUD'!A1" xr:uid="{00000000-0004-0000-0200-00000C000000}"/>
    <hyperlink ref="A24" location="'11. Timely APR Submission'!A1" display="'11. Timely APR Submission'!A1" xr:uid="{00000000-0004-0000-0200-00000D000000}"/>
    <hyperlink ref="A27" location="'14. HUD Monitoring'!A1" display="'14. HUD Monitoring'!A1" xr:uid="{00000000-0004-0000-0200-00000E000000}"/>
    <hyperlink ref="A29" location="'15. CoC Project Description'!A1" display="'15. CoC Project Description'!A1" xr:uid="{00000000-0004-0000-0200-00000F000000}"/>
    <hyperlink ref="A30" location="'16. Opening Doors Goals'!A1" display="'16. Opening Doors Goals'!A1" xr:uid="{00000000-0004-0000-0200-000010000000}"/>
    <hyperlink ref="A31" location="'15a. Severity of Needs'!A1" display="17a" xr:uid="{00000000-0004-0000-0200-000011000000}"/>
    <hyperlink ref="A32" location="'15b. HH w-Zero Income at Entry'!A1" display="17b" xr:uid="{00000000-0004-0000-0200-000012000000}"/>
    <hyperlink ref="A34" location="'18. Prioritization of PSH'!A1" display="'18. Prioritization of PSH'!A1" xr:uid="{00000000-0004-0000-0200-000013000000}"/>
    <hyperlink ref="A37" location="'17. RHAB Participation'!A1" display="'17. RHAB Participation'!A1" xr:uid="{00000000-0004-0000-0200-000014000000}"/>
    <hyperlink ref="A42" location="'25. HMIS Bed Inventory'!A1" display="'25. HMIS Bed Inventory'!A1" xr:uid="{00000000-0004-0000-0200-000015000000}"/>
    <hyperlink ref="A41" location="'21. Timeliness of Data Entry'!A1" display="'21. Timeliness of Data Entry'!A1" xr:uid="{00000000-0004-0000-0200-000016000000}"/>
    <hyperlink ref="A40" location="'20. High Quality Data Entry'!A1" display="'20. High Quality Data Entry'!A1" xr:uid="{00000000-0004-0000-0200-000017000000}"/>
    <hyperlink ref="A38" location="'18. Attended CoC Meetings'!A1" display="'18. Attended CoC Meetings'!A1" xr:uid="{00000000-0004-0000-0200-000018000000}"/>
    <hyperlink ref="A39" location="'19. Attended CoC Trainings'!A1" display="22a+b" xr:uid="{00000000-0004-0000-0200-000019000000}"/>
    <hyperlink ref="A35" location="'16. Housing First Approach'!A1" display="'16. Housing First Approach'!A1" xr:uid="{00000000-0004-0000-0200-00001A000000}"/>
    <hyperlink ref="A25" location="'12. Cost per Household'!A1" display="'12. Cost per Household'!A1" xr:uid="{00000000-0004-0000-0200-00001B000000}"/>
    <hyperlink ref="A26" location="'13. Cost per Positive Exit'!A1" display="'13. Cost per Positive Exit'!A1" xr:uid="{00000000-0004-0000-0200-00001C000000}"/>
    <hyperlink ref="A11" location="'4. Length of Time Homeless'!A1" display="'4. Length of Time Homeless'!A1" xr:uid="{00000000-0004-0000-0200-00001D000000}"/>
    <hyperlink ref="A7" location="'1c. Housing Stability (PSH)'!A1" display="1c" xr:uid="{00000000-0004-0000-0200-00001E000000}"/>
    <hyperlink ref="A33" location="'15c. Chronic HH at Entry'!A1" display="15c" xr:uid="{00000000-0004-0000-0200-00001F000000}"/>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7">
    <pageSetUpPr fitToPage="1"/>
  </sheetPr>
  <dimension ref="A1:E102"/>
  <sheetViews>
    <sheetView showGridLines="0" zoomScaleNormal="100" workbookViewId="0">
      <selection activeCell="E1" sqref="E1"/>
    </sheetView>
  </sheetViews>
  <sheetFormatPr defaultRowHeight="15" x14ac:dyDescent="0.25"/>
  <cols>
    <col min="1" max="1" width="50.7109375" style="339" customWidth="1"/>
    <col min="2" max="2" width="60.7109375" style="339" customWidth="1"/>
    <col min="3" max="3" width="25.7109375" customWidth="1"/>
    <col min="4" max="4" width="26.42578125" style="1" customWidth="1"/>
    <col min="5" max="5" width="14.85546875" style="1" customWidth="1"/>
  </cols>
  <sheetData>
    <row r="1" spans="1:5" ht="18" x14ac:dyDescent="0.25">
      <c r="A1" s="340"/>
      <c r="B1" s="413" t="s">
        <v>613</v>
      </c>
      <c r="C1" s="343"/>
      <c r="E1" s="445" t="s">
        <v>581</v>
      </c>
    </row>
    <row r="2" spans="1:5" ht="15.75" customHeight="1" x14ac:dyDescent="0.25">
      <c r="A2" s="338"/>
      <c r="B2" s="752" t="s">
        <v>614</v>
      </c>
      <c r="D2" s="376"/>
      <c r="E2"/>
    </row>
    <row r="3" spans="1:5" ht="16.5" customHeight="1" x14ac:dyDescent="0.25">
      <c r="A3" s="338"/>
      <c r="B3" s="752"/>
      <c r="D3" s="376"/>
      <c r="E3"/>
    </row>
    <row r="4" spans="1:5" ht="15.75" customHeight="1" x14ac:dyDescent="0.25">
      <c r="A4" s="338"/>
      <c r="B4" s="752"/>
      <c r="D4" s="376"/>
      <c r="E4"/>
    </row>
    <row r="5" spans="1:5" ht="14.25" customHeight="1" x14ac:dyDescent="0.25">
      <c r="A5" s="338"/>
      <c r="B5"/>
      <c r="D5" s="250"/>
      <c r="E5"/>
    </row>
    <row r="6" spans="1:5" ht="15.75" customHeight="1" thickBot="1" x14ac:dyDescent="0.3">
      <c r="D6"/>
      <c r="E6"/>
    </row>
    <row r="7" spans="1:5" s="12" customFormat="1" ht="15.75" thickBot="1" x14ac:dyDescent="0.3">
      <c r="A7" s="341" t="s">
        <v>2</v>
      </c>
      <c r="B7" s="342" t="s">
        <v>3</v>
      </c>
      <c r="C7" s="251" t="s">
        <v>4</v>
      </c>
      <c r="D7" s="253" t="s">
        <v>311</v>
      </c>
      <c r="E7" s="254" t="s">
        <v>1</v>
      </c>
    </row>
    <row r="8" spans="1:5" s="9" customFormat="1" ht="13.5" customHeight="1" x14ac:dyDescent="0.2">
      <c r="A8" s="288" t="str">
        <f>IF(INDEX('CoC Ranking Data'!$A$1:$CB$106,ROW($E9),4)&lt;&gt;"",INDEX('CoC Ranking Data'!$A$1:$CB$106,ROW($E9),4),"")</f>
        <v>Blair County Community Action Program</v>
      </c>
      <c r="B8" s="288" t="str">
        <f>IF(INDEX('CoC Ranking Data'!$A$1:$CB$106,ROW($E9),5)&lt;&gt;"",INDEX('CoC Ranking Data'!$A$1:$CB$106,ROW($E9),5),"")</f>
        <v>Rapid Re-Housing Consolidation</v>
      </c>
      <c r="C8" s="289" t="str">
        <f>IF(INDEX('CoC Ranking Data'!$A$1:$CB$106,ROW($E9),7)&lt;&gt;"",INDEX('CoC Ranking Data'!$A$1:$CB$106,ROW($E9),7),"")</f>
        <v>PH-RRH</v>
      </c>
      <c r="D8" s="289" t="str">
        <f>IF(INDEX('CoC Ranking Data'!$A$1:$CB$106,ROW($E9),68)&lt;&gt;"",INDEX('CoC Ranking Data'!$A$1:$CB$106,ROW($E9),68),"")</f>
        <v/>
      </c>
      <c r="E8" s="15">
        <f>IF(A8&lt;&gt;"", IF(D8 = "Yes", 5, 0), "")</f>
        <v>0</v>
      </c>
    </row>
    <row r="9" spans="1:5" s="9" customFormat="1" ht="13.5" customHeight="1" x14ac:dyDescent="0.2">
      <c r="A9" s="288" t="str">
        <f>IF(INDEX('CoC Ranking Data'!$A$1:$CB$106,ROW($E10),4)&lt;&gt;"",INDEX('CoC Ranking Data'!$A$1:$CB$106,ROW($E10),4),"")</f>
        <v>Catholic Charities of the Diocese of Allentown</v>
      </c>
      <c r="B9" s="288" t="str">
        <f>IF(INDEX('CoC Ranking Data'!$A$1:$CB$106,ROW($E10),5)&lt;&gt;"",INDEX('CoC Ranking Data'!$A$1:$CB$106,ROW($E10),5),"")</f>
        <v>Permanent Supportive Housing Program</v>
      </c>
      <c r="C9" s="289" t="str">
        <f>IF(INDEX('CoC Ranking Data'!$A$1:$CB$106,ROW($E10),7)&lt;&gt;"",INDEX('CoC Ranking Data'!$A$1:$CB$106,ROW($E10),7),"")</f>
        <v>PH</v>
      </c>
      <c r="D9" s="289" t="str">
        <f>IF(INDEX('CoC Ranking Data'!$A$1:$CB$106,ROW($E10),68)&lt;&gt;"",INDEX('CoC Ranking Data'!$A$1:$CB$106,ROW($E10),68),"")</f>
        <v/>
      </c>
      <c r="E9" s="15">
        <f t="shared" ref="E9:E72" si="0">IF(A9&lt;&gt;"", IF(D9 = "Yes", 5, 0), "")</f>
        <v>0</v>
      </c>
    </row>
    <row r="10" spans="1:5" s="9" customFormat="1" ht="12.75" x14ac:dyDescent="0.2">
      <c r="A10" s="288" t="str">
        <f>IF(INDEX('CoC Ranking Data'!$A$1:$CB$106,ROW($E11),4)&lt;&gt;"",INDEX('CoC Ranking Data'!$A$1:$CB$106,ROW($E11),4),"")</f>
        <v>Catholic Social Services of the Diocese of Scranton, Inc.</v>
      </c>
      <c r="B10" s="288" t="str">
        <f>IF(INDEX('CoC Ranking Data'!$A$1:$CB$106,ROW($E11),5)&lt;&gt;"",INDEX('CoC Ranking Data'!$A$1:$CB$106,ROW($E11),5),"")</f>
        <v>PSHP Pike County</v>
      </c>
      <c r="C10" s="289" t="str">
        <f>IF(INDEX('CoC Ranking Data'!$A$1:$CB$106,ROW($E11),7)&lt;&gt;"",INDEX('CoC Ranking Data'!$A$1:$CB$106,ROW($E11),7),"")</f>
        <v>PH</v>
      </c>
      <c r="D10" s="289" t="str">
        <f>IF(INDEX('CoC Ranking Data'!$A$1:$CB$106,ROW($E11),68)&lt;&gt;"",INDEX('CoC Ranking Data'!$A$1:$CB$106,ROW($E11),68),"")</f>
        <v/>
      </c>
      <c r="E10" s="15">
        <f t="shared" si="0"/>
        <v>0</v>
      </c>
    </row>
    <row r="11" spans="1:5" s="9" customFormat="1" ht="12.75" x14ac:dyDescent="0.2">
      <c r="A11" s="288" t="str">
        <f>IF(INDEX('CoC Ranking Data'!$A$1:$CB$106,ROW($E12),4)&lt;&gt;"",INDEX('CoC Ranking Data'!$A$1:$CB$106,ROW($E12),4),"")</f>
        <v>Catholic Social Services of the Diocese of Scranton, Inc.</v>
      </c>
      <c r="B11" s="288" t="str">
        <f>IF(INDEX('CoC Ranking Data'!$A$1:$CB$106,ROW($E12),5)&lt;&gt;"",INDEX('CoC Ranking Data'!$A$1:$CB$106,ROW($E12),5),"")</f>
        <v>Rural Permanent Supportive Housing Program</v>
      </c>
      <c r="C11" s="289" t="str">
        <f>IF(INDEX('CoC Ranking Data'!$A$1:$CB$106,ROW($E12),7)&lt;&gt;"",INDEX('CoC Ranking Data'!$A$1:$CB$106,ROW($E12),7),"")</f>
        <v>PH</v>
      </c>
      <c r="D11" s="289" t="str">
        <f>IF(INDEX('CoC Ranking Data'!$A$1:$CB$106,ROW($E12),68)&lt;&gt;"",INDEX('CoC Ranking Data'!$A$1:$CB$106,ROW($E12),68),"")</f>
        <v/>
      </c>
      <c r="E11" s="15">
        <f t="shared" si="0"/>
        <v>0</v>
      </c>
    </row>
    <row r="12" spans="1:5" s="9" customFormat="1" ht="12.75" x14ac:dyDescent="0.2">
      <c r="A12" s="288" t="str">
        <f>IF(INDEX('CoC Ranking Data'!$A$1:$CB$106,ROW($E13),4)&lt;&gt;"",INDEX('CoC Ranking Data'!$A$1:$CB$106,ROW($E13),4),"")</f>
        <v>Catholic Social Services of the Diocese of Scranton, Inc.</v>
      </c>
      <c r="B12" s="288" t="str">
        <f>IF(INDEX('CoC Ranking Data'!$A$1:$CB$106,ROW($E13),5)&lt;&gt;"",INDEX('CoC Ranking Data'!$A$1:$CB$106,ROW($E13),5),"")</f>
        <v>Susquehanna/Wayne PSHP</v>
      </c>
      <c r="C12" s="289" t="str">
        <f>IF(INDEX('CoC Ranking Data'!$A$1:$CB$106,ROW($E13),7)&lt;&gt;"",INDEX('CoC Ranking Data'!$A$1:$CB$106,ROW($E13),7),"")</f>
        <v>PH</v>
      </c>
      <c r="D12" s="289" t="str">
        <f>IF(INDEX('CoC Ranking Data'!$A$1:$CB$106,ROW($E13),68)&lt;&gt;"",INDEX('CoC Ranking Data'!$A$1:$CB$106,ROW($E13),68),"")</f>
        <v/>
      </c>
      <c r="E12" s="15">
        <f t="shared" si="0"/>
        <v>0</v>
      </c>
    </row>
    <row r="13" spans="1:5" s="9" customFormat="1" ht="12.75" x14ac:dyDescent="0.2">
      <c r="A13" s="288" t="str">
        <f>IF(INDEX('CoC Ranking Data'!$A$1:$CB$106,ROW($E14),4)&lt;&gt;"",INDEX('CoC Ranking Data'!$A$1:$CB$106,ROW($E14),4),"")</f>
        <v>Center for Community Action</v>
      </c>
      <c r="B13" s="288" t="str">
        <f>IF(INDEX('CoC Ranking Data'!$A$1:$CB$106,ROW($E14),5)&lt;&gt;"",INDEX('CoC Ranking Data'!$A$1:$CB$106,ROW($E14),5),"")</f>
        <v>Bedford, Fulton, Huntingdon RRH FFY2018</v>
      </c>
      <c r="C13" s="289" t="str">
        <f>IF(INDEX('CoC Ranking Data'!$A$1:$CB$106,ROW($E14),7)&lt;&gt;"",INDEX('CoC Ranking Data'!$A$1:$CB$106,ROW($E14),7),"")</f>
        <v>PH-RRH</v>
      </c>
      <c r="D13" s="289" t="str">
        <f>IF(INDEX('CoC Ranking Data'!$A$1:$CB$106,ROW($E14),68)&lt;&gt;"",INDEX('CoC Ranking Data'!$A$1:$CB$106,ROW($E14),68),"")</f>
        <v/>
      </c>
      <c r="E13" s="15">
        <f t="shared" si="0"/>
        <v>0</v>
      </c>
    </row>
    <row r="14" spans="1:5" s="9" customFormat="1" ht="12.75" x14ac:dyDescent="0.2">
      <c r="A14" s="288" t="str">
        <f>IF(INDEX('CoC Ranking Data'!$A$1:$CB$106,ROW($E15),4)&lt;&gt;"",INDEX('CoC Ranking Data'!$A$1:$CB$106,ROW($E15),4),"")</f>
        <v>Centre County Government</v>
      </c>
      <c r="B14" s="288" t="str">
        <f>IF(INDEX('CoC Ranking Data'!$A$1:$CB$106,ROW($E15),5)&lt;&gt;"",INDEX('CoC Ranking Data'!$A$1:$CB$106,ROW($E15),5),"")</f>
        <v>Centre County Rapid Re Housing Program</v>
      </c>
      <c r="C14" s="289" t="str">
        <f>IF(INDEX('CoC Ranking Data'!$A$1:$CB$106,ROW($E15),7)&lt;&gt;"",INDEX('CoC Ranking Data'!$A$1:$CB$106,ROW($E15),7),"")</f>
        <v>PH-RRH</v>
      </c>
      <c r="D14" s="289" t="str">
        <f>IF(INDEX('CoC Ranking Data'!$A$1:$CB$106,ROW($E15),68)&lt;&gt;"",INDEX('CoC Ranking Data'!$A$1:$CB$106,ROW($E15),68),"")</f>
        <v/>
      </c>
      <c r="E14" s="15">
        <f t="shared" si="0"/>
        <v>0</v>
      </c>
    </row>
    <row r="15" spans="1:5" s="9" customFormat="1" ht="12.75" x14ac:dyDescent="0.2">
      <c r="A15" s="288" t="str">
        <f>IF(INDEX('CoC Ranking Data'!$A$1:$CB$106,ROW($E16),4)&lt;&gt;"",INDEX('CoC Ranking Data'!$A$1:$CB$106,ROW($E16),4),"")</f>
        <v>County of Cambria</v>
      </c>
      <c r="B15" s="288" t="str">
        <f>IF(INDEX('CoC Ranking Data'!$A$1:$CB$106,ROW($E16),5)&lt;&gt;"",INDEX('CoC Ranking Data'!$A$1:$CB$106,ROW($E16),5),"")</f>
        <v>Cambria County Comprehensive Housing Program</v>
      </c>
      <c r="C15" s="289" t="str">
        <f>IF(INDEX('CoC Ranking Data'!$A$1:$CB$106,ROW($E16),7)&lt;&gt;"",INDEX('CoC Ranking Data'!$A$1:$CB$106,ROW($E16),7),"")</f>
        <v>PH</v>
      </c>
      <c r="D15" s="289" t="str">
        <f>IF(INDEX('CoC Ranking Data'!$A$1:$CB$106,ROW($E16),68)&lt;&gt;"",INDEX('CoC Ranking Data'!$A$1:$CB$106,ROW($E16),68),"")</f>
        <v/>
      </c>
      <c r="E15" s="15">
        <f t="shared" si="0"/>
        <v>0</v>
      </c>
    </row>
    <row r="16" spans="1:5" s="9" customFormat="1" ht="12.75" x14ac:dyDescent="0.2">
      <c r="A16" s="288" t="str">
        <f>IF(INDEX('CoC Ranking Data'!$A$1:$CB$106,ROW($E17),4)&lt;&gt;"",INDEX('CoC Ranking Data'!$A$1:$CB$106,ROW($E17),4),"")</f>
        <v>County of Franklin</v>
      </c>
      <c r="B16" s="288" t="str">
        <f>IF(INDEX('CoC Ranking Data'!$A$1:$CB$106,ROW($E17),5)&lt;&gt;"",INDEX('CoC Ranking Data'!$A$1:$CB$106,ROW($E17),5),"")</f>
        <v>Franklin/ Fulton S+C Project 2019</v>
      </c>
      <c r="C16" s="289" t="str">
        <f>IF(INDEX('CoC Ranking Data'!$A$1:$CB$106,ROW($E17),7)&lt;&gt;"",INDEX('CoC Ranking Data'!$A$1:$CB$106,ROW($E17),7),"")</f>
        <v>PH</v>
      </c>
      <c r="D16" s="289" t="str">
        <f>IF(INDEX('CoC Ranking Data'!$A$1:$CB$106,ROW($E17),68)&lt;&gt;"",INDEX('CoC Ranking Data'!$A$1:$CB$106,ROW($E17),68),"")</f>
        <v/>
      </c>
      <c r="E16" s="15">
        <f t="shared" si="0"/>
        <v>0</v>
      </c>
    </row>
    <row r="17" spans="1:5" s="9" customFormat="1" ht="12.75" x14ac:dyDescent="0.2">
      <c r="A17" s="288" t="str">
        <f>IF(INDEX('CoC Ranking Data'!$A$1:$CB$106,ROW($E18),4)&lt;&gt;"",INDEX('CoC Ranking Data'!$A$1:$CB$106,ROW($E18),4),"")</f>
        <v>County of Franklin</v>
      </c>
      <c r="B17" s="288" t="str">
        <f>IF(INDEX('CoC Ranking Data'!$A$1:$CB$106,ROW($E18),5)&lt;&gt;"",INDEX('CoC Ranking Data'!$A$1:$CB$106,ROW($E18),5),"")</f>
        <v>Franklin/Fulton Homeless Assistance Project 2019</v>
      </c>
      <c r="C17" s="289" t="str">
        <f>IF(INDEX('CoC Ranking Data'!$A$1:$CB$106,ROW($E18),7)&lt;&gt;"",INDEX('CoC Ranking Data'!$A$1:$CB$106,ROW($E18),7),"")</f>
        <v>PH</v>
      </c>
      <c r="D17" s="289" t="str">
        <f>IF(INDEX('CoC Ranking Data'!$A$1:$CB$106,ROW($E18),68)&lt;&gt;"",INDEX('CoC Ranking Data'!$A$1:$CB$106,ROW($E18),68),"")</f>
        <v/>
      </c>
      <c r="E17" s="15">
        <f t="shared" si="0"/>
        <v>0</v>
      </c>
    </row>
    <row r="18" spans="1:5" s="9" customFormat="1" ht="12.75" x14ac:dyDescent="0.2">
      <c r="A18" s="288" t="str">
        <f>IF(INDEX('CoC Ranking Data'!$A$1:$CB$106,ROW($E19),4)&lt;&gt;"",INDEX('CoC Ranking Data'!$A$1:$CB$106,ROW($E19),4),"")</f>
        <v>County of Lycoming DBA Lycoming-Clinton Joinder Board</v>
      </c>
      <c r="B18" s="288" t="str">
        <f>IF(INDEX('CoC Ranking Data'!$A$1:$CB$106,ROW($E19),5)&lt;&gt;"",INDEX('CoC Ranking Data'!$A$1:$CB$106,ROW($E19),5),"")</f>
        <v>Lycoming/Clinton Renewal #7</v>
      </c>
      <c r="C18" s="289" t="str">
        <f>IF(INDEX('CoC Ranking Data'!$A$1:$CB$106,ROW($E19),7)&lt;&gt;"",INDEX('CoC Ranking Data'!$A$1:$CB$106,ROW($E19),7),"")</f>
        <v>PH</v>
      </c>
      <c r="D18" s="289" t="str">
        <f>IF(INDEX('CoC Ranking Data'!$A$1:$CB$106,ROW($E19),68)&lt;&gt;"",INDEX('CoC Ranking Data'!$A$1:$CB$106,ROW($E19),68),"")</f>
        <v/>
      </c>
      <c r="E18" s="15">
        <f t="shared" si="0"/>
        <v>0</v>
      </c>
    </row>
    <row r="19" spans="1:5" s="9" customFormat="1" ht="12.75" x14ac:dyDescent="0.2">
      <c r="A19" s="288" t="str">
        <f>IF(INDEX('CoC Ranking Data'!$A$1:$CB$106,ROW($E20),4)&lt;&gt;"",INDEX('CoC Ranking Data'!$A$1:$CB$106,ROW($E20),4),"")</f>
        <v>Fitzmaurice Community Services, Inc</v>
      </c>
      <c r="B19" s="288" t="str">
        <f>IF(INDEX('CoC Ranking Data'!$A$1:$CB$106,ROW($E20),5)&lt;&gt;"",INDEX('CoC Ranking Data'!$A$1:$CB$106,ROW($E20),5),"")</f>
        <v>Pathfinders</v>
      </c>
      <c r="C19" s="289" t="str">
        <f>IF(INDEX('CoC Ranking Data'!$A$1:$CB$106,ROW($E20),7)&lt;&gt;"",INDEX('CoC Ranking Data'!$A$1:$CB$106,ROW($E20),7),"")</f>
        <v>PH</v>
      </c>
      <c r="D19" s="289" t="str">
        <f>IF(INDEX('CoC Ranking Data'!$A$1:$CB$106,ROW($E20),68)&lt;&gt;"",INDEX('CoC Ranking Data'!$A$1:$CB$106,ROW($E20),68),"")</f>
        <v/>
      </c>
      <c r="E19" s="15">
        <f t="shared" si="0"/>
        <v>0</v>
      </c>
    </row>
    <row r="20" spans="1:5" s="9" customFormat="1" ht="15" customHeight="1" x14ac:dyDescent="0.2">
      <c r="A20" s="288" t="str">
        <f>IF(INDEX('CoC Ranking Data'!$A$1:$CB$106,ROW($E21),4)&lt;&gt;"",INDEX('CoC Ranking Data'!$A$1:$CB$106,ROW($E21),4),"")</f>
        <v>Housing Authority of Monroe County</v>
      </c>
      <c r="B20" s="288" t="str">
        <f>IF(INDEX('CoC Ranking Data'!$A$1:$CB$106,ROW($E21),5)&lt;&gt;"",INDEX('CoC Ranking Data'!$A$1:$CB$106,ROW($E21),5),"")</f>
        <v>Shelter Plus Care MC</v>
      </c>
      <c r="C20" s="289" t="str">
        <f>IF(INDEX('CoC Ranking Data'!$A$1:$CB$106,ROW($E21),7)&lt;&gt;"",INDEX('CoC Ranking Data'!$A$1:$CB$106,ROW($E21),7),"")</f>
        <v>PH</v>
      </c>
      <c r="D20" s="289" t="str">
        <f>IF(INDEX('CoC Ranking Data'!$A$1:$CB$106,ROW($E21),68)&lt;&gt;"",INDEX('CoC Ranking Data'!$A$1:$CB$106,ROW($E21),68),"")</f>
        <v/>
      </c>
      <c r="E20" s="15">
        <f t="shared" si="0"/>
        <v>0</v>
      </c>
    </row>
    <row r="21" spans="1:5" s="9" customFormat="1" ht="12.75" x14ac:dyDescent="0.2">
      <c r="A21" s="288" t="str">
        <f>IF(INDEX('CoC Ranking Data'!$A$1:$CB$106,ROW($E22),4)&lt;&gt;"",INDEX('CoC Ranking Data'!$A$1:$CB$106,ROW($E22),4),"")</f>
        <v>Housing Authority of the County of Cumberland</v>
      </c>
      <c r="B21" s="288" t="str">
        <f>IF(INDEX('CoC Ranking Data'!$A$1:$CB$106,ROW($E22),5)&lt;&gt;"",INDEX('CoC Ranking Data'!$A$1:$CB$106,ROW($E22),5),"")</f>
        <v>Carlisle Supportive Housing Program</v>
      </c>
      <c r="C21" s="289" t="str">
        <f>IF(INDEX('CoC Ranking Data'!$A$1:$CB$106,ROW($E22),7)&lt;&gt;"",INDEX('CoC Ranking Data'!$A$1:$CB$106,ROW($E22),7),"")</f>
        <v>PH</v>
      </c>
      <c r="D21" s="289" t="str">
        <f>IF(INDEX('CoC Ranking Data'!$A$1:$CB$106,ROW($E22),68)&lt;&gt;"",INDEX('CoC Ranking Data'!$A$1:$CB$106,ROW($E22),68),"")</f>
        <v/>
      </c>
      <c r="E21" s="15">
        <f t="shared" si="0"/>
        <v>0</v>
      </c>
    </row>
    <row r="22" spans="1:5" s="9" customFormat="1" ht="12.75" x14ac:dyDescent="0.2">
      <c r="A22" s="288" t="str">
        <f>IF(INDEX('CoC Ranking Data'!$A$1:$CB$106,ROW($E23),4)&lt;&gt;"",INDEX('CoC Ranking Data'!$A$1:$CB$106,ROW($E23),4),"")</f>
        <v>Housing Authority of the County of Cumberland</v>
      </c>
      <c r="B22" s="288" t="str">
        <f>IF(INDEX('CoC Ranking Data'!$A$1:$CB$106,ROW($E23),5)&lt;&gt;"",INDEX('CoC Ranking Data'!$A$1:$CB$106,ROW($E23),5),"")</f>
        <v>Perry County Rapid ReHousing</v>
      </c>
      <c r="C22" s="289" t="str">
        <f>IF(INDEX('CoC Ranking Data'!$A$1:$CB$106,ROW($E23),7)&lt;&gt;"",INDEX('CoC Ranking Data'!$A$1:$CB$106,ROW($E23),7),"")</f>
        <v>PH-RRH</v>
      </c>
      <c r="D22" s="289" t="str">
        <f>IF(INDEX('CoC Ranking Data'!$A$1:$CB$106,ROW($E23),68)&lt;&gt;"",INDEX('CoC Ranking Data'!$A$1:$CB$106,ROW($E23),68),"")</f>
        <v/>
      </c>
      <c r="E22" s="15">
        <f t="shared" si="0"/>
        <v>0</v>
      </c>
    </row>
    <row r="23" spans="1:5" s="9" customFormat="1" ht="12.75" x14ac:dyDescent="0.2">
      <c r="A23" s="288" t="str">
        <f>IF(INDEX('CoC Ranking Data'!$A$1:$CB$106,ROW($E24),4)&lt;&gt;"",INDEX('CoC Ranking Data'!$A$1:$CB$106,ROW($E24),4),"")</f>
        <v>Housing Authority of the County of Cumberland</v>
      </c>
      <c r="B23" s="288" t="str">
        <f>IF(INDEX('CoC Ranking Data'!$A$1:$CB$106,ROW($E24),5)&lt;&gt;"",INDEX('CoC Ranking Data'!$A$1:$CB$106,ROW($E24),5),"")</f>
        <v>Perry County Veterans Program</v>
      </c>
      <c r="C23" s="289" t="str">
        <f>IF(INDEX('CoC Ranking Data'!$A$1:$CB$106,ROW($E24),7)&lt;&gt;"",INDEX('CoC Ranking Data'!$A$1:$CB$106,ROW($E24),7),"")</f>
        <v>PH</v>
      </c>
      <c r="D23" s="289" t="str">
        <f>IF(INDEX('CoC Ranking Data'!$A$1:$CB$106,ROW($E24),68)&lt;&gt;"",INDEX('CoC Ranking Data'!$A$1:$CB$106,ROW($E24),68),"")</f>
        <v/>
      </c>
      <c r="E23" s="15">
        <f t="shared" si="0"/>
        <v>0</v>
      </c>
    </row>
    <row r="24" spans="1:5" s="9" customFormat="1" ht="12.75" x14ac:dyDescent="0.2">
      <c r="A24" s="288" t="str">
        <f>IF(INDEX('CoC Ranking Data'!$A$1:$CB$106,ROW($E25),4)&lt;&gt;"",INDEX('CoC Ranking Data'!$A$1:$CB$106,ROW($E25),4),"")</f>
        <v>Housing Authority of the County of Cumberland</v>
      </c>
      <c r="B24" s="288" t="str">
        <f>IF(INDEX('CoC Ranking Data'!$A$1:$CB$106,ROW($E25),5)&lt;&gt;"",INDEX('CoC Ranking Data'!$A$1:$CB$106,ROW($E25),5),"")</f>
        <v>PSH Consolidated</v>
      </c>
      <c r="C24" s="289" t="str">
        <f>IF(INDEX('CoC Ranking Data'!$A$1:$CB$106,ROW($E25),7)&lt;&gt;"",INDEX('CoC Ranking Data'!$A$1:$CB$106,ROW($E25),7),"")</f>
        <v>PH</v>
      </c>
      <c r="D24" s="289" t="str">
        <f>IF(INDEX('CoC Ranking Data'!$A$1:$CB$106,ROW($E25),68)&lt;&gt;"",INDEX('CoC Ranking Data'!$A$1:$CB$106,ROW($E25),68),"")</f>
        <v/>
      </c>
      <c r="E24" s="15">
        <f t="shared" si="0"/>
        <v>0</v>
      </c>
    </row>
    <row r="25" spans="1:5" s="9" customFormat="1" ht="12.75" x14ac:dyDescent="0.2">
      <c r="A25" s="288" t="str">
        <f>IF(INDEX('CoC Ranking Data'!$A$1:$CB$106,ROW($E26),4)&lt;&gt;"",INDEX('CoC Ranking Data'!$A$1:$CB$106,ROW($E26),4),"")</f>
        <v>Housing Authority of the County of Cumberland</v>
      </c>
      <c r="B25" s="288" t="str">
        <f>IF(INDEX('CoC Ranking Data'!$A$1:$CB$106,ROW($E26),5)&lt;&gt;"",INDEX('CoC Ranking Data'!$A$1:$CB$106,ROW($E26),5),"")</f>
        <v>Rapid Rehousing Cumberland Perry Lebanon</v>
      </c>
      <c r="C25" s="289" t="str">
        <f>IF(INDEX('CoC Ranking Data'!$A$1:$CB$106,ROW($E26),7)&lt;&gt;"",INDEX('CoC Ranking Data'!$A$1:$CB$106,ROW($E26),7),"")</f>
        <v>PH-RRH</v>
      </c>
      <c r="D25" s="289" t="str">
        <f>IF(INDEX('CoC Ranking Data'!$A$1:$CB$106,ROW($E26),68)&lt;&gt;"",INDEX('CoC Ranking Data'!$A$1:$CB$106,ROW($E26),68),"")</f>
        <v/>
      </c>
      <c r="E25" s="15">
        <f t="shared" si="0"/>
        <v>0</v>
      </c>
    </row>
    <row r="26" spans="1:5" s="9" customFormat="1" ht="12.75" x14ac:dyDescent="0.2">
      <c r="A26" s="288" t="str">
        <f>IF(INDEX('CoC Ranking Data'!$A$1:$CB$106,ROW($E27),4)&lt;&gt;"",INDEX('CoC Ranking Data'!$A$1:$CB$106,ROW($E27),4),"")</f>
        <v>Housing Authority of the County of Cumberland</v>
      </c>
      <c r="B26" s="288" t="str">
        <f>IF(INDEX('CoC Ranking Data'!$A$1:$CB$106,ROW($E27),5)&lt;&gt;"",INDEX('CoC Ranking Data'!$A$1:$CB$106,ROW($E27),5),"")</f>
        <v>Rapid Rehousing II</v>
      </c>
      <c r="C26" s="289" t="str">
        <f>IF(INDEX('CoC Ranking Data'!$A$1:$CB$106,ROW($E27),7)&lt;&gt;"",INDEX('CoC Ranking Data'!$A$1:$CB$106,ROW($E27),7),"")</f>
        <v>PH-RRH</v>
      </c>
      <c r="D26" s="289" t="str">
        <f>IF(INDEX('CoC Ranking Data'!$A$1:$CB$106,ROW($E27),68)&lt;&gt;"",INDEX('CoC Ranking Data'!$A$1:$CB$106,ROW($E27),68),"")</f>
        <v/>
      </c>
      <c r="E26" s="15">
        <f t="shared" si="0"/>
        <v>0</v>
      </c>
    </row>
    <row r="27" spans="1:5" s="9" customFormat="1" ht="12.75" x14ac:dyDescent="0.2">
      <c r="A27" s="288" t="str">
        <f>IF(INDEX('CoC Ranking Data'!$A$1:$CB$106,ROW($E28),4)&lt;&gt;"",INDEX('CoC Ranking Data'!$A$1:$CB$106,ROW($E28),4),"")</f>
        <v>Housing Authority of the County of Cumberland</v>
      </c>
      <c r="B27" s="288" t="str">
        <f>IF(INDEX('CoC Ranking Data'!$A$1:$CB$106,ROW($E28),5)&lt;&gt;"",INDEX('CoC Ranking Data'!$A$1:$CB$106,ROW($E28),5),"")</f>
        <v>Shelter + Care Chronic</v>
      </c>
      <c r="C27" s="289" t="str">
        <f>IF(INDEX('CoC Ranking Data'!$A$1:$CB$106,ROW($E28),7)&lt;&gt;"",INDEX('CoC Ranking Data'!$A$1:$CB$106,ROW($E28),7),"")</f>
        <v>PH</v>
      </c>
      <c r="D27" s="289" t="str">
        <f>IF(INDEX('CoC Ranking Data'!$A$1:$CB$106,ROW($E28),68)&lt;&gt;"",INDEX('CoC Ranking Data'!$A$1:$CB$106,ROW($E28),68),"")</f>
        <v/>
      </c>
      <c r="E27" s="15">
        <f t="shared" si="0"/>
        <v>0</v>
      </c>
    </row>
    <row r="28" spans="1:5" s="9" customFormat="1" ht="12.75" x14ac:dyDescent="0.2">
      <c r="A28" s="288" t="str">
        <f>IF(INDEX('CoC Ranking Data'!$A$1:$CB$106,ROW($E29),4)&lt;&gt;"",INDEX('CoC Ranking Data'!$A$1:$CB$106,ROW($E29),4),"")</f>
        <v>Housing Development Corporation of NEPA</v>
      </c>
      <c r="B28" s="288" t="str">
        <f>IF(INDEX('CoC Ranking Data'!$A$1:$CB$106,ROW($E29),5)&lt;&gt;"",INDEX('CoC Ranking Data'!$A$1:$CB$106,ROW($E29),5),"")</f>
        <v>HDC SHP 3 2016</v>
      </c>
      <c r="C28" s="289" t="str">
        <f>IF(INDEX('CoC Ranking Data'!$A$1:$CB$106,ROW($E29),7)&lt;&gt;"",INDEX('CoC Ranking Data'!$A$1:$CB$106,ROW($E29),7),"")</f>
        <v>PH</v>
      </c>
      <c r="D28" s="289" t="str">
        <f>IF(INDEX('CoC Ranking Data'!$A$1:$CB$106,ROW($E29),68)&lt;&gt;"",INDEX('CoC Ranking Data'!$A$1:$CB$106,ROW($E29),68),"")</f>
        <v/>
      </c>
      <c r="E28" s="15">
        <f t="shared" si="0"/>
        <v>0</v>
      </c>
    </row>
    <row r="29" spans="1:5" s="9" customFormat="1" ht="12.75" x14ac:dyDescent="0.2">
      <c r="A29" s="288" t="str">
        <f>IF(INDEX('CoC Ranking Data'!$A$1:$CB$106,ROW($E30),4)&lt;&gt;"",INDEX('CoC Ranking Data'!$A$1:$CB$106,ROW($E30),4),"")</f>
        <v>Housing Development Corporation of NEPA</v>
      </c>
      <c r="B29" s="288" t="str">
        <f>IF(INDEX('CoC Ranking Data'!$A$1:$CB$106,ROW($E30),5)&lt;&gt;"",INDEX('CoC Ranking Data'!$A$1:$CB$106,ROW($E30),5),"")</f>
        <v>HDC SHP 6 2016</v>
      </c>
      <c r="C29" s="289" t="str">
        <f>IF(INDEX('CoC Ranking Data'!$A$1:$CB$106,ROW($E30),7)&lt;&gt;"",INDEX('CoC Ranking Data'!$A$1:$CB$106,ROW($E30),7),"")</f>
        <v>PH</v>
      </c>
      <c r="D29" s="289" t="str">
        <f>IF(INDEX('CoC Ranking Data'!$A$1:$CB$106,ROW($E30),68)&lt;&gt;"",INDEX('CoC Ranking Data'!$A$1:$CB$106,ROW($E30),68),"")</f>
        <v/>
      </c>
      <c r="E29" s="15">
        <f t="shared" si="0"/>
        <v>0</v>
      </c>
    </row>
    <row r="30" spans="1:5" s="9" customFormat="1" ht="12.75" x14ac:dyDescent="0.2">
      <c r="A30" s="288" t="str">
        <f>IF(INDEX('CoC Ranking Data'!$A$1:$CB$106,ROW($E31),4)&lt;&gt;"",INDEX('CoC Ranking Data'!$A$1:$CB$106,ROW($E31),4),"")</f>
        <v>Housing Transitions, Inc.</v>
      </c>
      <c r="B30" s="288" t="str">
        <f>IF(INDEX('CoC Ranking Data'!$A$1:$CB$106,ROW($E31),5)&lt;&gt;"",INDEX('CoC Ranking Data'!$A$1:$CB$106,ROW($E31),5),"")</f>
        <v>Nittany House Apartments</v>
      </c>
      <c r="C30" s="289" t="str">
        <f>IF(INDEX('CoC Ranking Data'!$A$1:$CB$106,ROW($E31),7)&lt;&gt;"",INDEX('CoC Ranking Data'!$A$1:$CB$106,ROW($E31),7),"")</f>
        <v>PH</v>
      </c>
      <c r="D30" s="289" t="str">
        <f>IF(INDEX('CoC Ranking Data'!$A$1:$CB$106,ROW($E31),68)&lt;&gt;"",INDEX('CoC Ranking Data'!$A$1:$CB$106,ROW($E31),68),"")</f>
        <v/>
      </c>
      <c r="E30" s="15">
        <f t="shared" si="0"/>
        <v>0</v>
      </c>
    </row>
    <row r="31" spans="1:5" s="9" customFormat="1" ht="12.75" x14ac:dyDescent="0.2">
      <c r="A31" s="288" t="str">
        <f>IF(INDEX('CoC Ranking Data'!$A$1:$CB$106,ROW($E32),4)&lt;&gt;"",INDEX('CoC Ranking Data'!$A$1:$CB$106,ROW($E32),4),"")</f>
        <v>Housing Transitions, Inc.</v>
      </c>
      <c r="B31" s="288" t="str">
        <f>IF(INDEX('CoC Ranking Data'!$A$1:$CB$106,ROW($E32),5)&lt;&gt;"",INDEX('CoC Ranking Data'!$A$1:$CB$106,ROW($E32),5),"")</f>
        <v>Nittany House Apartments II</v>
      </c>
      <c r="C31" s="289" t="str">
        <f>IF(INDEX('CoC Ranking Data'!$A$1:$CB$106,ROW($E32),7)&lt;&gt;"",INDEX('CoC Ranking Data'!$A$1:$CB$106,ROW($E32),7),"")</f>
        <v>PH</v>
      </c>
      <c r="D31" s="289" t="str">
        <f>IF(INDEX('CoC Ranking Data'!$A$1:$CB$106,ROW($E32),68)&lt;&gt;"",INDEX('CoC Ranking Data'!$A$1:$CB$106,ROW($E32),68),"")</f>
        <v/>
      </c>
      <c r="E31" s="15">
        <f t="shared" si="0"/>
        <v>0</v>
      </c>
    </row>
    <row r="32" spans="1:5" s="9" customFormat="1" ht="12.75" x14ac:dyDescent="0.2">
      <c r="A32" s="288" t="str">
        <f>IF(INDEX('CoC Ranking Data'!$A$1:$CB$106,ROW($E33),4)&lt;&gt;"",INDEX('CoC Ranking Data'!$A$1:$CB$106,ROW($E33),4),"")</f>
        <v xml:space="preserve">Huntingdon House </v>
      </c>
      <c r="B32" s="288" t="str">
        <f>IF(INDEX('CoC Ranking Data'!$A$1:$CB$106,ROW($E33),5)&lt;&gt;"",INDEX('CoC Ranking Data'!$A$1:$CB$106,ROW($E33),5),"")</f>
        <v>Huntingdon House Rapid Rehousing Program</v>
      </c>
      <c r="C32" s="289" t="str">
        <f>IF(INDEX('CoC Ranking Data'!$A$1:$CB$106,ROW($E33),7)&lt;&gt;"",INDEX('CoC Ranking Data'!$A$1:$CB$106,ROW($E33),7),"")</f>
        <v>PH-RRH</v>
      </c>
      <c r="D32" s="289" t="str">
        <f>IF(INDEX('CoC Ranking Data'!$A$1:$CB$106,ROW($E33),68)&lt;&gt;"",INDEX('CoC Ranking Data'!$A$1:$CB$106,ROW($E33),68),"")</f>
        <v/>
      </c>
      <c r="E32" s="15">
        <f t="shared" si="0"/>
        <v>0</v>
      </c>
    </row>
    <row r="33" spans="1:5" s="9" customFormat="1" ht="12.75" x14ac:dyDescent="0.2">
      <c r="A33" s="288" t="str">
        <f>IF(INDEX('CoC Ranking Data'!$A$1:$CB$106,ROW($E34),4)&lt;&gt;"",INDEX('CoC Ranking Data'!$A$1:$CB$106,ROW($E34),4),"")</f>
        <v>Lehigh County Housing Authority</v>
      </c>
      <c r="B33" s="288" t="str">
        <f>IF(INDEX('CoC Ranking Data'!$A$1:$CB$106,ROW($E34),5)&lt;&gt;"",INDEX('CoC Ranking Data'!$A$1:$CB$106,ROW($E34),5),"")</f>
        <v>LCHA S+C 2018</v>
      </c>
      <c r="C33" s="289" t="str">
        <f>IF(INDEX('CoC Ranking Data'!$A$1:$CB$106,ROW($E34),7)&lt;&gt;"",INDEX('CoC Ranking Data'!$A$1:$CB$106,ROW($E34),7),"")</f>
        <v>PH</v>
      </c>
      <c r="D33" s="289" t="str">
        <f>IF(INDEX('CoC Ranking Data'!$A$1:$CB$106,ROW($E34),68)&lt;&gt;"",INDEX('CoC Ranking Data'!$A$1:$CB$106,ROW($E34),68),"")</f>
        <v/>
      </c>
      <c r="E33" s="15">
        <f t="shared" si="0"/>
        <v>0</v>
      </c>
    </row>
    <row r="34" spans="1:5" s="9" customFormat="1" ht="12.75" x14ac:dyDescent="0.2">
      <c r="A34" s="288" t="str">
        <f>IF(INDEX('CoC Ranking Data'!$A$1:$CB$106,ROW($E35),4)&lt;&gt;"",INDEX('CoC Ranking Data'!$A$1:$CB$106,ROW($E35),4),"")</f>
        <v>Northampton County Housing Authority</v>
      </c>
      <c r="B34" s="288" t="str">
        <f>IF(INDEX('CoC Ranking Data'!$A$1:$CB$106,ROW($E35),5)&lt;&gt;"",INDEX('CoC Ranking Data'!$A$1:$CB$106,ROW($E35),5),"")</f>
        <v>NCHA S+C 2018</v>
      </c>
      <c r="C34" s="289" t="str">
        <f>IF(INDEX('CoC Ranking Data'!$A$1:$CB$106,ROW($E35),7)&lt;&gt;"",INDEX('CoC Ranking Data'!$A$1:$CB$106,ROW($E35),7),"")</f>
        <v>PH</v>
      </c>
      <c r="D34" s="289" t="str">
        <f>IF(INDEX('CoC Ranking Data'!$A$1:$CB$106,ROW($E35),68)&lt;&gt;"",INDEX('CoC Ranking Data'!$A$1:$CB$106,ROW($E35),68),"")</f>
        <v/>
      </c>
      <c r="E34" s="15">
        <f t="shared" si="0"/>
        <v>0</v>
      </c>
    </row>
    <row r="35" spans="1:5" s="9" customFormat="1" ht="12.75" x14ac:dyDescent="0.2">
      <c r="A35" s="288" t="str">
        <f>IF(INDEX('CoC Ranking Data'!$A$1:$CB$106,ROW($E36),4)&lt;&gt;"",INDEX('CoC Ranking Data'!$A$1:$CB$106,ROW($E36),4),"")</f>
        <v>Northern Cambria Community Development Corporation</v>
      </c>
      <c r="B35" s="288" t="str">
        <f>IF(INDEX('CoC Ranking Data'!$A$1:$CB$106,ROW($E36),5)&lt;&gt;"",INDEX('CoC Ranking Data'!$A$1:$CB$106,ROW($E36),5),"")</f>
        <v>Independence Gardens Renewal Project Application FY 2018</v>
      </c>
      <c r="C35" s="289" t="str">
        <f>IF(INDEX('CoC Ranking Data'!$A$1:$CB$106,ROW($E36),7)&lt;&gt;"",INDEX('CoC Ranking Data'!$A$1:$CB$106,ROW($E36),7),"")</f>
        <v>PH</v>
      </c>
      <c r="D35" s="289" t="str">
        <f>IF(INDEX('CoC Ranking Data'!$A$1:$CB$106,ROW($E36),68)&lt;&gt;"",INDEX('CoC Ranking Data'!$A$1:$CB$106,ROW($E36),68),"")</f>
        <v/>
      </c>
      <c r="E35" s="15">
        <f t="shared" si="0"/>
        <v>0</v>
      </c>
    </row>
    <row r="36" spans="1:5" s="9" customFormat="1" ht="12.75" x14ac:dyDescent="0.2">
      <c r="A36" s="288" t="str">
        <f>IF(INDEX('CoC Ranking Data'!$A$1:$CB$106,ROW($E37),4)&lt;&gt;"",INDEX('CoC Ranking Data'!$A$1:$CB$106,ROW($E37),4),"")</f>
        <v>Northern Cambria Community Development Corporation</v>
      </c>
      <c r="B36" s="288" t="str">
        <f>IF(INDEX('CoC Ranking Data'!$A$1:$CB$106,ROW($E37),5)&lt;&gt;"",INDEX('CoC Ranking Data'!$A$1:$CB$106,ROW($E37),5),"")</f>
        <v>Schoolhouse Gardens Renewal Project Application FY 2018</v>
      </c>
      <c r="C36" s="289" t="str">
        <f>IF(INDEX('CoC Ranking Data'!$A$1:$CB$106,ROW($E37),7)&lt;&gt;"",INDEX('CoC Ranking Data'!$A$1:$CB$106,ROW($E37),7),"")</f>
        <v>PH</v>
      </c>
      <c r="D36" s="289" t="str">
        <f>IF(INDEX('CoC Ranking Data'!$A$1:$CB$106,ROW($E37),68)&lt;&gt;"",INDEX('CoC Ranking Data'!$A$1:$CB$106,ROW($E37),68),"")</f>
        <v/>
      </c>
      <c r="E36" s="15">
        <f t="shared" si="0"/>
        <v>0</v>
      </c>
    </row>
    <row r="37" spans="1:5" s="9" customFormat="1" ht="12.75" x14ac:dyDescent="0.2">
      <c r="A37" s="288" t="str">
        <f>IF(INDEX('CoC Ranking Data'!$A$1:$CB$106,ROW($E38),4)&lt;&gt;"",INDEX('CoC Ranking Data'!$A$1:$CB$106,ROW($E38),4),"")</f>
        <v>Resources for Human Development, Inc.</v>
      </c>
      <c r="B37" s="288" t="str">
        <f>IF(INDEX('CoC Ranking Data'!$A$1:$CB$106,ROW($E38),5)&lt;&gt;"",INDEX('CoC Ranking Data'!$A$1:$CB$106,ROW($E38),5),"")</f>
        <v>Crossroads Family</v>
      </c>
      <c r="C37" s="289" t="str">
        <f>IF(INDEX('CoC Ranking Data'!$A$1:$CB$106,ROW($E38),7)&lt;&gt;"",INDEX('CoC Ranking Data'!$A$1:$CB$106,ROW($E38),7),"")</f>
        <v>PH</v>
      </c>
      <c r="D37" s="289" t="str">
        <f>IF(INDEX('CoC Ranking Data'!$A$1:$CB$106,ROW($E38),68)&lt;&gt;"",INDEX('CoC Ranking Data'!$A$1:$CB$106,ROW($E38),68),"")</f>
        <v/>
      </c>
      <c r="E37" s="15">
        <f t="shared" si="0"/>
        <v>0</v>
      </c>
    </row>
    <row r="38" spans="1:5" s="9" customFormat="1" ht="12.75" x14ac:dyDescent="0.2">
      <c r="A38" s="288" t="str">
        <f>IF(INDEX('CoC Ranking Data'!$A$1:$CB$106,ROW($E39),4)&lt;&gt;"",INDEX('CoC Ranking Data'!$A$1:$CB$106,ROW($E39),4),"")</f>
        <v>Resources for Human Development, Inc.</v>
      </c>
      <c r="B38" s="288" t="str">
        <f>IF(INDEX('CoC Ranking Data'!$A$1:$CB$106,ROW($E39),5)&lt;&gt;"",INDEX('CoC Ranking Data'!$A$1:$CB$106,ROW($E39),5),"")</f>
        <v>Crossroads Housing Bonus</v>
      </c>
      <c r="C38" s="289" t="str">
        <f>IF(INDEX('CoC Ranking Data'!$A$1:$CB$106,ROW($E39),7)&lt;&gt;"",INDEX('CoC Ranking Data'!$A$1:$CB$106,ROW($E39),7),"")</f>
        <v>PH</v>
      </c>
      <c r="D38" s="289" t="str">
        <f>IF(INDEX('CoC Ranking Data'!$A$1:$CB$106,ROW($E39),68)&lt;&gt;"",INDEX('CoC Ranking Data'!$A$1:$CB$106,ROW($E39),68),"")</f>
        <v/>
      </c>
      <c r="E38" s="15">
        <f t="shared" si="0"/>
        <v>0</v>
      </c>
    </row>
    <row r="39" spans="1:5" s="9" customFormat="1" ht="12.75" x14ac:dyDescent="0.2">
      <c r="A39" s="288" t="str">
        <f>IF(INDEX('CoC Ranking Data'!$A$1:$CB$106,ROW($E40),4)&lt;&gt;"",INDEX('CoC Ranking Data'!$A$1:$CB$106,ROW($E40),4),"")</f>
        <v>Resources for Human Development, Inc.</v>
      </c>
      <c r="B39" s="288" t="str">
        <f>IF(INDEX('CoC Ranking Data'!$A$1:$CB$106,ROW($E40),5)&lt;&gt;"",INDEX('CoC Ranking Data'!$A$1:$CB$106,ROW($E40),5),"")</f>
        <v>Crossroads Individual</v>
      </c>
      <c r="C39" s="289" t="str">
        <f>IF(INDEX('CoC Ranking Data'!$A$1:$CB$106,ROW($E40),7)&lt;&gt;"",INDEX('CoC Ranking Data'!$A$1:$CB$106,ROW($E40),7),"")</f>
        <v>PH</v>
      </c>
      <c r="D39" s="289" t="str">
        <f>IF(INDEX('CoC Ranking Data'!$A$1:$CB$106,ROW($E40),68)&lt;&gt;"",INDEX('CoC Ranking Data'!$A$1:$CB$106,ROW($E40),68),"")</f>
        <v/>
      </c>
      <c r="E39" s="15">
        <f t="shared" si="0"/>
        <v>0</v>
      </c>
    </row>
    <row r="40" spans="1:5" s="9" customFormat="1" ht="12.75" x14ac:dyDescent="0.2">
      <c r="A40" s="288" t="str">
        <f>IF(INDEX('CoC Ranking Data'!$A$1:$CB$106,ROW($E41),4)&lt;&gt;"",INDEX('CoC Ranking Data'!$A$1:$CB$106,ROW($E41),4),"")</f>
        <v>Resources for Human Development, Inc.</v>
      </c>
      <c r="B40" s="288" t="str">
        <f>IF(INDEX('CoC Ranking Data'!$A$1:$CB$106,ROW($E41),5)&lt;&gt;"",INDEX('CoC Ranking Data'!$A$1:$CB$106,ROW($E41),5),"")</f>
        <v>Crossroads Schuylkill Co. Permanent Supportive Housing</v>
      </c>
      <c r="C40" s="289" t="str">
        <f>IF(INDEX('CoC Ranking Data'!$A$1:$CB$106,ROW($E41),7)&lt;&gt;"",INDEX('CoC Ranking Data'!$A$1:$CB$106,ROW($E41),7),"")</f>
        <v>PH</v>
      </c>
      <c r="D40" s="289" t="str">
        <f>IF(INDEX('CoC Ranking Data'!$A$1:$CB$106,ROW($E41),68)&lt;&gt;"",INDEX('CoC Ranking Data'!$A$1:$CB$106,ROW($E41),68),"")</f>
        <v/>
      </c>
      <c r="E40" s="15">
        <f t="shared" si="0"/>
        <v>0</v>
      </c>
    </row>
    <row r="41" spans="1:5" s="9" customFormat="1" ht="12.75" x14ac:dyDescent="0.2">
      <c r="A41" s="288" t="str">
        <f>IF(INDEX('CoC Ranking Data'!$A$1:$CB$106,ROW($E42),4)&lt;&gt;"",INDEX('CoC Ranking Data'!$A$1:$CB$106,ROW($E42),4),"")</f>
        <v>Resources for Human Development, Inc.</v>
      </c>
      <c r="B41" s="288" t="str">
        <f>IF(INDEX('CoC Ranking Data'!$A$1:$CB$106,ROW($E42),5)&lt;&gt;"",INDEX('CoC Ranking Data'!$A$1:$CB$106,ROW($E42),5),"")</f>
        <v>LV ACT Housing Supports</v>
      </c>
      <c r="C41" s="289" t="str">
        <f>IF(INDEX('CoC Ranking Data'!$A$1:$CB$106,ROW($E42),7)&lt;&gt;"",INDEX('CoC Ranking Data'!$A$1:$CB$106,ROW($E42),7),"")</f>
        <v>PH</v>
      </c>
      <c r="D41" s="289" t="str">
        <f>IF(INDEX('CoC Ranking Data'!$A$1:$CB$106,ROW($E42),68)&lt;&gt;"",INDEX('CoC Ranking Data'!$A$1:$CB$106,ROW($E42),68),"")</f>
        <v/>
      </c>
      <c r="E41" s="15">
        <f t="shared" si="0"/>
        <v>0</v>
      </c>
    </row>
    <row r="42" spans="1:5" s="9" customFormat="1" ht="12.75" x14ac:dyDescent="0.2">
      <c r="A42" s="288" t="str">
        <f>IF(INDEX('CoC Ranking Data'!$A$1:$CB$106,ROW($E43),4)&lt;&gt;"",INDEX('CoC Ranking Data'!$A$1:$CB$106,ROW($E43),4),"")</f>
        <v>Tableland Services, Inc.</v>
      </c>
      <c r="B42" s="288" t="str">
        <f>IF(INDEX('CoC Ranking Data'!$A$1:$CB$106,ROW($E43),5)&lt;&gt;"",INDEX('CoC Ranking Data'!$A$1:$CB$106,ROW($E43),5),"")</f>
        <v>SHP Transitional Housing Project</v>
      </c>
      <c r="C42" s="289" t="str">
        <f>IF(INDEX('CoC Ranking Data'!$A$1:$CB$106,ROW($E43),7)&lt;&gt;"",INDEX('CoC Ranking Data'!$A$1:$CB$106,ROW($E43),7),"")</f>
        <v>PH-RRH</v>
      </c>
      <c r="D42" s="289" t="str">
        <f>IF(INDEX('CoC Ranking Data'!$A$1:$CB$106,ROW($E43),68)&lt;&gt;"",INDEX('CoC Ranking Data'!$A$1:$CB$106,ROW($E43),68),"")</f>
        <v/>
      </c>
      <c r="E42" s="15">
        <f t="shared" si="0"/>
        <v>0</v>
      </c>
    </row>
    <row r="43" spans="1:5" s="9" customFormat="1" ht="12.75" x14ac:dyDescent="0.2">
      <c r="A43" s="288" t="str">
        <f>IF(INDEX('CoC Ranking Data'!$A$1:$CB$106,ROW($E44),4)&lt;&gt;"",INDEX('CoC Ranking Data'!$A$1:$CB$106,ROW($E44),4),"")</f>
        <v>Tableland Services, Inc.</v>
      </c>
      <c r="B43" s="288" t="str">
        <f>IF(INDEX('CoC Ranking Data'!$A$1:$CB$106,ROW($E44),5)&lt;&gt;"",INDEX('CoC Ranking Data'!$A$1:$CB$106,ROW($E44),5),"")</f>
        <v>Tableland PSH Expansion</v>
      </c>
      <c r="C43" s="289" t="str">
        <f>IF(INDEX('CoC Ranking Data'!$A$1:$CB$106,ROW($E44),7)&lt;&gt;"",INDEX('CoC Ranking Data'!$A$1:$CB$106,ROW($E44),7),"")</f>
        <v>PH</v>
      </c>
      <c r="D43" s="289" t="str">
        <f>IF(INDEX('CoC Ranking Data'!$A$1:$CB$106,ROW($E44),68)&lt;&gt;"",INDEX('CoC Ranking Data'!$A$1:$CB$106,ROW($E44),68),"")</f>
        <v/>
      </c>
      <c r="E43" s="15">
        <f t="shared" si="0"/>
        <v>0</v>
      </c>
    </row>
    <row r="44" spans="1:5" s="9" customFormat="1" ht="12.75" x14ac:dyDescent="0.2">
      <c r="A44" s="288" t="str">
        <f>IF(INDEX('CoC Ranking Data'!$A$1:$CB$106,ROW($E45),4)&lt;&gt;"",INDEX('CoC Ranking Data'!$A$1:$CB$106,ROW($E45),4),"")</f>
        <v>The Lehigh Conference of Churches</v>
      </c>
      <c r="B44" s="288" t="str">
        <f>IF(INDEX('CoC Ranking Data'!$A$1:$CB$106,ROW($E45),5)&lt;&gt;"",INDEX('CoC Ranking Data'!$A$1:$CB$106,ROW($E45),5),"")</f>
        <v>Outreach and Case Management for the Disabled, Chronically Homeless</v>
      </c>
      <c r="C44" s="289" t="str">
        <f>IF(INDEX('CoC Ranking Data'!$A$1:$CB$106,ROW($E45),7)&lt;&gt;"",INDEX('CoC Ranking Data'!$A$1:$CB$106,ROW($E45),7),"")</f>
        <v>SSO</v>
      </c>
      <c r="D44" s="289" t="str">
        <f>IF(INDEX('CoC Ranking Data'!$A$1:$CB$106,ROW($E45),68)&lt;&gt;"",INDEX('CoC Ranking Data'!$A$1:$CB$106,ROW($E45),68),"")</f>
        <v/>
      </c>
      <c r="E44" s="15">
        <f t="shared" si="0"/>
        <v>0</v>
      </c>
    </row>
    <row r="45" spans="1:5" s="9" customFormat="1" ht="12.75" x14ac:dyDescent="0.2">
      <c r="A45" s="288" t="str">
        <f>IF(INDEX('CoC Ranking Data'!$A$1:$CB$106,ROW($E46),4)&lt;&gt;"",INDEX('CoC Ranking Data'!$A$1:$CB$106,ROW($E46),4),"")</f>
        <v>The Lehigh Conference of Churches</v>
      </c>
      <c r="B45" s="288" t="str">
        <f>IF(INDEX('CoC Ranking Data'!$A$1:$CB$106,ROW($E46),5)&lt;&gt;"",INDEX('CoC Ranking Data'!$A$1:$CB$106,ROW($E46),5),"")</f>
        <v>Pathways Housing</v>
      </c>
      <c r="C45" s="289" t="str">
        <f>IF(INDEX('CoC Ranking Data'!$A$1:$CB$106,ROW($E46),7)&lt;&gt;"",INDEX('CoC Ranking Data'!$A$1:$CB$106,ROW($E46),7),"")</f>
        <v>PH</v>
      </c>
      <c r="D45" s="289" t="str">
        <f>IF(INDEX('CoC Ranking Data'!$A$1:$CB$106,ROW($E46),68)&lt;&gt;"",INDEX('CoC Ranking Data'!$A$1:$CB$106,ROW($E46),68),"")</f>
        <v/>
      </c>
      <c r="E45" s="15">
        <f t="shared" si="0"/>
        <v>0</v>
      </c>
    </row>
    <row r="46" spans="1:5" s="9" customFormat="1" ht="12.75" x14ac:dyDescent="0.2">
      <c r="A46" s="288" t="str">
        <f>IF(INDEX('CoC Ranking Data'!$A$1:$CB$106,ROW($E47),4)&lt;&gt;"",INDEX('CoC Ranking Data'!$A$1:$CB$106,ROW($E47),4),"")</f>
        <v>The Lehigh Conference of Churches</v>
      </c>
      <c r="B46" s="288" t="str">
        <f>IF(INDEX('CoC Ranking Data'!$A$1:$CB$106,ROW($E47),5)&lt;&gt;"",INDEX('CoC Ranking Data'!$A$1:$CB$106,ROW($E47),5),"")</f>
        <v>Pathways Housing 2</v>
      </c>
      <c r="C46" s="289" t="str">
        <f>IF(INDEX('CoC Ranking Data'!$A$1:$CB$106,ROW($E47),7)&lt;&gt;"",INDEX('CoC Ranking Data'!$A$1:$CB$106,ROW($E47),7),"")</f>
        <v>PH</v>
      </c>
      <c r="D46" s="289" t="str">
        <f>IF(INDEX('CoC Ranking Data'!$A$1:$CB$106,ROW($E47),68)&lt;&gt;"",INDEX('CoC Ranking Data'!$A$1:$CB$106,ROW($E47),68),"")</f>
        <v/>
      </c>
      <c r="E46" s="15">
        <f t="shared" si="0"/>
        <v>0</v>
      </c>
    </row>
    <row r="47" spans="1:5" s="9" customFormat="1" ht="12.75" x14ac:dyDescent="0.2">
      <c r="A47" s="288" t="str">
        <f>IF(INDEX('CoC Ranking Data'!$A$1:$CB$106,ROW($E48),4)&lt;&gt;"",INDEX('CoC Ranking Data'!$A$1:$CB$106,ROW($E48),4),"")</f>
        <v>The Lehigh Conference of Churches</v>
      </c>
      <c r="B47" s="288" t="str">
        <f>IF(INDEX('CoC Ranking Data'!$A$1:$CB$106,ROW($E48),5)&lt;&gt;"",INDEX('CoC Ranking Data'!$A$1:$CB$106,ROW($E48),5),"")</f>
        <v>Pathways TBRA for Families, Youth and Veterans</v>
      </c>
      <c r="C47" s="289" t="str">
        <f>IF(INDEX('CoC Ranking Data'!$A$1:$CB$106,ROW($E48),7)&lt;&gt;"",INDEX('CoC Ranking Data'!$A$1:$CB$106,ROW($E48),7),"")</f>
        <v>PH</v>
      </c>
      <c r="D47" s="289" t="str">
        <f>IF(INDEX('CoC Ranking Data'!$A$1:$CB$106,ROW($E48),68)&lt;&gt;"",INDEX('CoC Ranking Data'!$A$1:$CB$106,ROW($E48),68),"")</f>
        <v/>
      </c>
      <c r="E47" s="15">
        <f t="shared" si="0"/>
        <v>0</v>
      </c>
    </row>
    <row r="48" spans="1:5" s="9" customFormat="1" ht="12.75" x14ac:dyDescent="0.2">
      <c r="A48" s="288" t="str">
        <f>IF(INDEX('CoC Ranking Data'!$A$1:$CB$106,ROW($E49),4)&lt;&gt;"",INDEX('CoC Ranking Data'!$A$1:$CB$106,ROW($E49),4),"")</f>
        <v>The Lehigh Conference of Churches</v>
      </c>
      <c r="B48" s="288" t="str">
        <f>IF(INDEX('CoC Ranking Data'!$A$1:$CB$106,ROW($E49),5)&lt;&gt;"",INDEX('CoC Ranking Data'!$A$1:$CB$106,ROW($E49),5),"")</f>
        <v>Tenant-Based Rental Assistance for the Disabled,Chronically Homeless</v>
      </c>
      <c r="C48" s="289" t="str">
        <f>IF(INDEX('CoC Ranking Data'!$A$1:$CB$106,ROW($E49),7)&lt;&gt;"",INDEX('CoC Ranking Data'!$A$1:$CB$106,ROW($E49),7),"")</f>
        <v>PH</v>
      </c>
      <c r="D48" s="289" t="str">
        <f>IF(INDEX('CoC Ranking Data'!$A$1:$CB$106,ROW($E49),68)&lt;&gt;"",INDEX('CoC Ranking Data'!$A$1:$CB$106,ROW($E49),68),"")</f>
        <v/>
      </c>
      <c r="E48" s="15">
        <f t="shared" si="0"/>
        <v>0</v>
      </c>
    </row>
    <row r="49" spans="1:5" s="9" customFormat="1" ht="12.75" x14ac:dyDescent="0.2">
      <c r="A49" s="288" t="str">
        <f>IF(INDEX('CoC Ranking Data'!$A$1:$CB$106,ROW($E50),4)&lt;&gt;"",INDEX('CoC Ranking Data'!$A$1:$CB$106,ROW($E50),4),"")</f>
        <v>The Salvation Army, a New York Corporation</v>
      </c>
      <c r="B49" s="288" t="str">
        <f>IF(INDEX('CoC Ranking Data'!$A$1:$CB$106,ROW($E50),5)&lt;&gt;"",INDEX('CoC Ranking Data'!$A$1:$CB$106,ROW($E50),5),"")</f>
        <v>Allentown Hospitality House Permanent Housing Program</v>
      </c>
      <c r="C49" s="289" t="str">
        <f>IF(INDEX('CoC Ranking Data'!$A$1:$CB$106,ROW($E50),7)&lt;&gt;"",INDEX('CoC Ranking Data'!$A$1:$CB$106,ROW($E50),7),"")</f>
        <v>PH</v>
      </c>
      <c r="D49" s="289" t="str">
        <f>IF(INDEX('CoC Ranking Data'!$A$1:$CB$106,ROW($E50),68)&lt;&gt;"",INDEX('CoC Ranking Data'!$A$1:$CB$106,ROW($E50),68),"")</f>
        <v/>
      </c>
      <c r="E49" s="15">
        <f t="shared" si="0"/>
        <v>0</v>
      </c>
    </row>
    <row r="50" spans="1:5" s="9" customFormat="1" ht="12.75" x14ac:dyDescent="0.2">
      <c r="A50" s="288" t="str">
        <f>IF(INDEX('CoC Ranking Data'!$A$1:$CB$106,ROW($E51),4)&lt;&gt;"",INDEX('CoC Ranking Data'!$A$1:$CB$106,ROW($E51),4),"")</f>
        <v>The Salvation Army, a New York Corporation</v>
      </c>
      <c r="B50" s="288" t="str">
        <f>IF(INDEX('CoC Ranking Data'!$A$1:$CB$106,ROW($E51),5)&lt;&gt;"",INDEX('CoC Ranking Data'!$A$1:$CB$106,ROW($E51),5),"")</f>
        <v>Salvation Army Carlisle PH Project</v>
      </c>
      <c r="C50" s="289" t="str">
        <f>IF(INDEX('CoC Ranking Data'!$A$1:$CB$106,ROW($E51),7)&lt;&gt;"",INDEX('CoC Ranking Data'!$A$1:$CB$106,ROW($E51),7),"")</f>
        <v>PH</v>
      </c>
      <c r="D50" s="289" t="str">
        <f>IF(INDEX('CoC Ranking Data'!$A$1:$CB$106,ROW($E51),68)&lt;&gt;"",INDEX('CoC Ranking Data'!$A$1:$CB$106,ROW($E51),68),"")</f>
        <v/>
      </c>
      <c r="E50" s="15">
        <f t="shared" si="0"/>
        <v>0</v>
      </c>
    </row>
    <row r="51" spans="1:5" s="9" customFormat="1" ht="12.75" x14ac:dyDescent="0.2">
      <c r="A51" s="288" t="str">
        <f>IF(INDEX('CoC Ranking Data'!$A$1:$CB$106,ROW($E52),4)&lt;&gt;"",INDEX('CoC Ranking Data'!$A$1:$CB$106,ROW($E52),4),"")</f>
        <v>Valley Housing Development Corporation</v>
      </c>
      <c r="B51" s="288" t="str">
        <f>IF(INDEX('CoC Ranking Data'!$A$1:$CB$106,ROW($E52),5)&lt;&gt;"",INDEX('CoC Ranking Data'!$A$1:$CB$106,ROW($E52),5),"")</f>
        <v>VHDC SHP #2 &amp; #3 Consolidation 2018</v>
      </c>
      <c r="C51" s="289" t="str">
        <f>IF(INDEX('CoC Ranking Data'!$A$1:$CB$106,ROW($E52),7)&lt;&gt;"",INDEX('CoC Ranking Data'!$A$1:$CB$106,ROW($E52),7),"")</f>
        <v>PH</v>
      </c>
      <c r="D51" s="289" t="str">
        <f>IF(INDEX('CoC Ranking Data'!$A$1:$CB$106,ROW($E52),68)&lt;&gt;"",INDEX('CoC Ranking Data'!$A$1:$CB$106,ROW($E52),68),"")</f>
        <v/>
      </c>
      <c r="E51" s="15">
        <f t="shared" si="0"/>
        <v>0</v>
      </c>
    </row>
    <row r="52" spans="1:5" s="9" customFormat="1" ht="12.75" x14ac:dyDescent="0.2">
      <c r="A52" s="288" t="str">
        <f>IF(INDEX('CoC Ranking Data'!$A$1:$CB$106,ROW($E53),4)&lt;&gt;"",INDEX('CoC Ranking Data'!$A$1:$CB$106,ROW($E53),4),"")</f>
        <v>Valley Youth House Committee, Inc.</v>
      </c>
      <c r="B52" s="288" t="str">
        <f>IF(INDEX('CoC Ranking Data'!$A$1:$CB$106,ROW($E53),5)&lt;&gt;"",INDEX('CoC Ranking Data'!$A$1:$CB$106,ROW($E53),5),"")</f>
        <v>Lehigh Valley RRH for Families</v>
      </c>
      <c r="C52" s="289" t="str">
        <f>IF(INDEX('CoC Ranking Data'!$A$1:$CB$106,ROW($E53),7)&lt;&gt;"",INDEX('CoC Ranking Data'!$A$1:$CB$106,ROW($E53),7),"")</f>
        <v>PH-RRH</v>
      </c>
      <c r="D52" s="289" t="str">
        <f>IF(INDEX('CoC Ranking Data'!$A$1:$CB$106,ROW($E53),68)&lt;&gt;"",INDEX('CoC Ranking Data'!$A$1:$CB$106,ROW($E53),68),"")</f>
        <v/>
      </c>
      <c r="E52" s="15">
        <f t="shared" si="0"/>
        <v>0</v>
      </c>
    </row>
    <row r="53" spans="1:5" s="9" customFormat="1" ht="12.75" x14ac:dyDescent="0.2">
      <c r="A53" s="288" t="str">
        <f>IF(INDEX('CoC Ranking Data'!$A$1:$CB$106,ROW($E54),4)&lt;&gt;"",INDEX('CoC Ranking Data'!$A$1:$CB$106,ROW($E54),4),"")</f>
        <v/>
      </c>
      <c r="B53" s="288" t="str">
        <f>IF(INDEX('CoC Ranking Data'!$A$1:$CB$106,ROW($E54),5)&lt;&gt;"",INDEX('CoC Ranking Data'!$A$1:$CB$106,ROW($E54),5),"")</f>
        <v/>
      </c>
      <c r="C53" s="289" t="str">
        <f>IF(INDEX('CoC Ranking Data'!$A$1:$CB$106,ROW($E54),7)&lt;&gt;"",INDEX('CoC Ranking Data'!$A$1:$CB$106,ROW($E54),7),"")</f>
        <v/>
      </c>
      <c r="D53" s="289" t="str">
        <f>IF(INDEX('CoC Ranking Data'!$A$1:$CB$106,ROW($E54),68)&lt;&gt;"",INDEX('CoC Ranking Data'!$A$1:$CB$106,ROW($E54),68),"")</f>
        <v/>
      </c>
      <c r="E53" s="15" t="str">
        <f t="shared" si="0"/>
        <v/>
      </c>
    </row>
    <row r="54" spans="1:5" s="9" customFormat="1" ht="12.75" x14ac:dyDescent="0.2">
      <c r="A54" s="288" t="str">
        <f>IF(INDEX('CoC Ranking Data'!$A$1:$CB$106,ROW($E55),4)&lt;&gt;"",INDEX('CoC Ranking Data'!$A$1:$CB$106,ROW($E55),4),"")</f>
        <v/>
      </c>
      <c r="B54" s="288" t="str">
        <f>IF(INDEX('CoC Ranking Data'!$A$1:$CB$106,ROW($E55),5)&lt;&gt;"",INDEX('CoC Ranking Data'!$A$1:$CB$106,ROW($E55),5),"")</f>
        <v/>
      </c>
      <c r="C54" s="289" t="str">
        <f>IF(INDEX('CoC Ranking Data'!$A$1:$CB$106,ROW($E55),7)&lt;&gt;"",INDEX('CoC Ranking Data'!$A$1:$CB$106,ROW($E55),7),"")</f>
        <v/>
      </c>
      <c r="D54" s="289" t="str">
        <f>IF(INDEX('CoC Ranking Data'!$A$1:$CB$106,ROW($E55),68)&lt;&gt;"",INDEX('CoC Ranking Data'!$A$1:$CB$106,ROW($E55),68),"")</f>
        <v/>
      </c>
      <c r="E54" s="15" t="str">
        <f t="shared" si="0"/>
        <v/>
      </c>
    </row>
    <row r="55" spans="1:5" x14ac:dyDescent="0.25">
      <c r="A55" s="288" t="str">
        <f>IF(INDEX('CoC Ranking Data'!$A$1:$CB$106,ROW($E56),4)&lt;&gt;"",INDEX('CoC Ranking Data'!$A$1:$CB$106,ROW($E56),4),"")</f>
        <v/>
      </c>
      <c r="B55" s="288" t="str">
        <f>IF(INDEX('CoC Ranking Data'!$A$1:$CB$106,ROW($E56),5)&lt;&gt;"",INDEX('CoC Ranking Data'!$A$1:$CB$106,ROW($E56),5),"")</f>
        <v/>
      </c>
      <c r="C55" s="289" t="str">
        <f>IF(INDEX('CoC Ranking Data'!$A$1:$CB$106,ROW($E56),7)&lt;&gt;"",INDEX('CoC Ranking Data'!$A$1:$CB$106,ROW($E56),7),"")</f>
        <v/>
      </c>
      <c r="D55" s="289" t="str">
        <f>IF(INDEX('CoC Ranking Data'!$A$1:$CB$106,ROW($E56),68)&lt;&gt;"",INDEX('CoC Ranking Data'!$A$1:$CB$106,ROW($E56),68),"")</f>
        <v/>
      </c>
      <c r="E55" s="15" t="str">
        <f t="shared" si="0"/>
        <v/>
      </c>
    </row>
    <row r="56" spans="1:5" ht="15" customHeight="1" x14ac:dyDescent="0.25">
      <c r="A56" s="288" t="str">
        <f>IF(INDEX('CoC Ranking Data'!$A$1:$CB$106,ROW($E57),4)&lt;&gt;"",INDEX('CoC Ranking Data'!$A$1:$CB$106,ROW($E57),4),"")</f>
        <v/>
      </c>
      <c r="B56" s="288" t="str">
        <f>IF(INDEX('CoC Ranking Data'!$A$1:$CB$106,ROW($E57),5)&lt;&gt;"",INDEX('CoC Ranking Data'!$A$1:$CB$106,ROW($E57),5),"")</f>
        <v/>
      </c>
      <c r="C56" s="289" t="str">
        <f>IF(INDEX('CoC Ranking Data'!$A$1:$CB$106,ROW($E57),7)&lt;&gt;"",INDEX('CoC Ranking Data'!$A$1:$CB$106,ROW($E57),7),"")</f>
        <v/>
      </c>
      <c r="D56" s="289" t="str">
        <f>IF(INDEX('CoC Ranking Data'!$A$1:$CB$106,ROW($E57),68)&lt;&gt;"",INDEX('CoC Ranking Data'!$A$1:$CB$106,ROW($E57),68),"")</f>
        <v/>
      </c>
      <c r="E56" s="15" t="str">
        <f t="shared" si="0"/>
        <v/>
      </c>
    </row>
    <row r="57" spans="1:5" x14ac:dyDescent="0.25">
      <c r="A57" s="288" t="str">
        <f>IF(INDEX('CoC Ranking Data'!$A$1:$CB$106,ROW($E58),4)&lt;&gt;"",INDEX('CoC Ranking Data'!$A$1:$CB$106,ROW($E58),4),"")</f>
        <v/>
      </c>
      <c r="B57" s="288" t="str">
        <f>IF(INDEX('CoC Ranking Data'!$A$1:$CB$106,ROW($E58),5)&lt;&gt;"",INDEX('CoC Ranking Data'!$A$1:$CB$106,ROW($E58),5),"")</f>
        <v/>
      </c>
      <c r="C57" s="289" t="str">
        <f>IF(INDEX('CoC Ranking Data'!$A$1:$CB$106,ROW($E58),7)&lt;&gt;"",INDEX('CoC Ranking Data'!$A$1:$CB$106,ROW($E58),7),"")</f>
        <v/>
      </c>
      <c r="D57" s="289" t="str">
        <f>IF(INDEX('CoC Ranking Data'!$A$1:$CB$106,ROW($E58),68)&lt;&gt;"",INDEX('CoC Ranking Data'!$A$1:$CB$106,ROW($E58),68),"")</f>
        <v/>
      </c>
      <c r="E57" s="15" t="str">
        <f t="shared" si="0"/>
        <v/>
      </c>
    </row>
    <row r="58" spans="1:5" x14ac:dyDescent="0.25">
      <c r="A58" s="288" t="str">
        <f>IF(INDEX('CoC Ranking Data'!$A$1:$CB$106,ROW($E59),4)&lt;&gt;"",INDEX('CoC Ranking Data'!$A$1:$CB$106,ROW($E59),4),"")</f>
        <v/>
      </c>
      <c r="B58" s="288" t="str">
        <f>IF(INDEX('CoC Ranking Data'!$A$1:$CB$106,ROW($E59),5)&lt;&gt;"",INDEX('CoC Ranking Data'!$A$1:$CB$106,ROW($E59),5),"")</f>
        <v/>
      </c>
      <c r="C58" s="289" t="str">
        <f>IF(INDEX('CoC Ranking Data'!$A$1:$CB$106,ROW($E59),7)&lt;&gt;"",INDEX('CoC Ranking Data'!$A$1:$CB$106,ROW($E59),7),"")</f>
        <v/>
      </c>
      <c r="D58" s="289" t="str">
        <f>IF(INDEX('CoC Ranking Data'!$A$1:$CB$106,ROW($E59),68)&lt;&gt;"",INDEX('CoC Ranking Data'!$A$1:$CB$106,ROW($E59),68),"")</f>
        <v/>
      </c>
      <c r="E58" s="15" t="str">
        <f t="shared" si="0"/>
        <v/>
      </c>
    </row>
    <row r="59" spans="1:5" x14ac:dyDescent="0.25">
      <c r="A59" s="288" t="str">
        <f>IF(INDEX('CoC Ranking Data'!$A$1:$CB$106,ROW($E60),4)&lt;&gt;"",INDEX('CoC Ranking Data'!$A$1:$CB$106,ROW($E60),4),"")</f>
        <v/>
      </c>
      <c r="B59" s="288" t="str">
        <f>IF(INDEX('CoC Ranking Data'!$A$1:$CB$106,ROW($E60),5)&lt;&gt;"",INDEX('CoC Ranking Data'!$A$1:$CB$106,ROW($E60),5),"")</f>
        <v/>
      </c>
      <c r="C59" s="289" t="str">
        <f>IF(INDEX('CoC Ranking Data'!$A$1:$CB$106,ROW($E60),7)&lt;&gt;"",INDEX('CoC Ranking Data'!$A$1:$CB$106,ROW($E60),7),"")</f>
        <v/>
      </c>
      <c r="D59" s="289" t="str">
        <f>IF(INDEX('CoC Ranking Data'!$A$1:$CB$106,ROW($E60),68)&lt;&gt;"",INDEX('CoC Ranking Data'!$A$1:$CB$106,ROW($E60),68),"")</f>
        <v/>
      </c>
      <c r="E59" s="15" t="str">
        <f t="shared" si="0"/>
        <v/>
      </c>
    </row>
    <row r="60" spans="1:5" x14ac:dyDescent="0.25">
      <c r="A60" s="288" t="str">
        <f>IF(INDEX('CoC Ranking Data'!$A$1:$CB$106,ROW($E61),4)&lt;&gt;"",INDEX('CoC Ranking Data'!$A$1:$CB$106,ROW($E61),4),"")</f>
        <v/>
      </c>
      <c r="B60" s="288" t="str">
        <f>IF(INDEX('CoC Ranking Data'!$A$1:$CB$106,ROW($E61),5)&lt;&gt;"",INDEX('CoC Ranking Data'!$A$1:$CB$106,ROW($E61),5),"")</f>
        <v/>
      </c>
      <c r="C60" s="289" t="str">
        <f>IF(INDEX('CoC Ranking Data'!$A$1:$CB$106,ROW($E61),7)&lt;&gt;"",INDEX('CoC Ranking Data'!$A$1:$CB$106,ROW($E61),7),"")</f>
        <v/>
      </c>
      <c r="D60" s="289" t="str">
        <f>IF(INDEX('CoC Ranking Data'!$A$1:$CB$106,ROW($E61),68)&lt;&gt;"",INDEX('CoC Ranking Data'!$A$1:$CB$106,ROW($E61),68),"")</f>
        <v/>
      </c>
      <c r="E60" s="15" t="str">
        <f t="shared" si="0"/>
        <v/>
      </c>
    </row>
    <row r="61" spans="1:5" x14ac:dyDescent="0.25">
      <c r="A61" s="288" t="str">
        <f>IF(INDEX('CoC Ranking Data'!$A$1:$CB$106,ROW($E62),4)&lt;&gt;"",INDEX('CoC Ranking Data'!$A$1:$CB$106,ROW($E62),4),"")</f>
        <v/>
      </c>
      <c r="B61" s="288" t="str">
        <f>IF(INDEX('CoC Ranking Data'!$A$1:$CB$106,ROW($E62),5)&lt;&gt;"",INDEX('CoC Ranking Data'!$A$1:$CB$106,ROW($E62),5),"")</f>
        <v/>
      </c>
      <c r="C61" s="289" t="str">
        <f>IF(INDEX('CoC Ranking Data'!$A$1:$CB$106,ROW($E62),7)&lt;&gt;"",INDEX('CoC Ranking Data'!$A$1:$CB$106,ROW($E62),7),"")</f>
        <v/>
      </c>
      <c r="D61" s="289" t="str">
        <f>IF(INDEX('CoC Ranking Data'!$A$1:$CB$106,ROW($E62),68)&lt;&gt;"",INDEX('CoC Ranking Data'!$A$1:$CB$106,ROW($E62),68),"")</f>
        <v/>
      </c>
      <c r="E61" s="15" t="str">
        <f t="shared" si="0"/>
        <v/>
      </c>
    </row>
    <row r="62" spans="1:5" x14ac:dyDescent="0.25">
      <c r="A62" s="288" t="str">
        <f>IF(INDEX('CoC Ranking Data'!$A$1:$CB$106,ROW($E63),4)&lt;&gt;"",INDEX('CoC Ranking Data'!$A$1:$CB$106,ROW($E63),4),"")</f>
        <v/>
      </c>
      <c r="B62" s="288" t="str">
        <f>IF(INDEX('CoC Ranking Data'!$A$1:$CB$106,ROW($E63),5)&lt;&gt;"",INDEX('CoC Ranking Data'!$A$1:$CB$106,ROW($E63),5),"")</f>
        <v/>
      </c>
      <c r="C62" s="289" t="str">
        <f>IF(INDEX('CoC Ranking Data'!$A$1:$CB$106,ROW($E63),7)&lt;&gt;"",INDEX('CoC Ranking Data'!$A$1:$CB$106,ROW($E63),7),"")</f>
        <v/>
      </c>
      <c r="D62" s="289" t="str">
        <f>IF(INDEX('CoC Ranking Data'!$A$1:$CB$106,ROW($E63),68)&lt;&gt;"",INDEX('CoC Ranking Data'!$A$1:$CB$106,ROW($E63),68),"")</f>
        <v/>
      </c>
      <c r="E62" s="15" t="str">
        <f t="shared" si="0"/>
        <v/>
      </c>
    </row>
    <row r="63" spans="1:5" x14ac:dyDescent="0.25">
      <c r="A63" s="288" t="str">
        <f>IF(INDEX('CoC Ranking Data'!$A$1:$CB$106,ROW($E64),4)&lt;&gt;"",INDEX('CoC Ranking Data'!$A$1:$CB$106,ROW($E64),4),"")</f>
        <v/>
      </c>
      <c r="B63" s="288" t="str">
        <f>IF(INDEX('CoC Ranking Data'!$A$1:$CB$106,ROW($E64),5)&lt;&gt;"",INDEX('CoC Ranking Data'!$A$1:$CB$106,ROW($E64),5),"")</f>
        <v/>
      </c>
      <c r="C63" s="289" t="str">
        <f>IF(INDEX('CoC Ranking Data'!$A$1:$CB$106,ROW($E64),7)&lt;&gt;"",INDEX('CoC Ranking Data'!$A$1:$CB$106,ROW($E64),7),"")</f>
        <v/>
      </c>
      <c r="D63" s="289" t="str">
        <f>IF(INDEX('CoC Ranking Data'!$A$1:$CB$106,ROW($E64),68)&lt;&gt;"",INDEX('CoC Ranking Data'!$A$1:$CB$106,ROW($E64),68),"")</f>
        <v/>
      </c>
      <c r="E63" s="15" t="str">
        <f t="shared" si="0"/>
        <v/>
      </c>
    </row>
    <row r="64" spans="1:5" x14ac:dyDescent="0.25">
      <c r="A64" s="288" t="str">
        <f>IF(INDEX('CoC Ranking Data'!$A$1:$CB$106,ROW($E65),4)&lt;&gt;"",INDEX('CoC Ranking Data'!$A$1:$CB$106,ROW($E65),4),"")</f>
        <v/>
      </c>
      <c r="B64" s="288" t="str">
        <f>IF(INDEX('CoC Ranking Data'!$A$1:$CB$106,ROW($E65),5)&lt;&gt;"",INDEX('CoC Ranking Data'!$A$1:$CB$106,ROW($E65),5),"")</f>
        <v/>
      </c>
      <c r="C64" s="289" t="str">
        <f>IF(INDEX('CoC Ranking Data'!$A$1:$CB$106,ROW($E65),7)&lt;&gt;"",INDEX('CoC Ranking Data'!$A$1:$CB$106,ROW($E65),7),"")</f>
        <v/>
      </c>
      <c r="D64" s="289" t="str">
        <f>IF(INDEX('CoC Ranking Data'!$A$1:$CB$106,ROW($E65),68)&lt;&gt;"",INDEX('CoC Ranking Data'!$A$1:$CB$106,ROW($E65),68),"")</f>
        <v/>
      </c>
      <c r="E64" s="15" t="str">
        <f t="shared" si="0"/>
        <v/>
      </c>
    </row>
    <row r="65" spans="1:5" x14ac:dyDescent="0.25">
      <c r="A65" s="288" t="str">
        <f>IF(INDEX('CoC Ranking Data'!$A$1:$CB$106,ROW($E66),4)&lt;&gt;"",INDEX('CoC Ranking Data'!$A$1:$CB$106,ROW($E66),4),"")</f>
        <v/>
      </c>
      <c r="B65" s="288" t="str">
        <f>IF(INDEX('CoC Ranking Data'!$A$1:$CB$106,ROW($E66),5)&lt;&gt;"",INDEX('CoC Ranking Data'!$A$1:$CB$106,ROW($E66),5),"")</f>
        <v/>
      </c>
      <c r="C65" s="289" t="str">
        <f>IF(INDEX('CoC Ranking Data'!$A$1:$CB$106,ROW($E66),7)&lt;&gt;"",INDEX('CoC Ranking Data'!$A$1:$CB$106,ROW($E66),7),"")</f>
        <v/>
      </c>
      <c r="D65" s="289" t="str">
        <f>IF(INDEX('CoC Ranking Data'!$A$1:$CB$106,ROW($E66),68)&lt;&gt;"",INDEX('CoC Ranking Data'!$A$1:$CB$106,ROW($E66),68),"")</f>
        <v/>
      </c>
      <c r="E65" s="15" t="str">
        <f t="shared" si="0"/>
        <v/>
      </c>
    </row>
    <row r="66" spans="1:5" x14ac:dyDescent="0.25">
      <c r="A66" s="288" t="str">
        <f>IF(INDEX('CoC Ranking Data'!$A$1:$CB$106,ROW($E67),4)&lt;&gt;"",INDEX('CoC Ranking Data'!$A$1:$CB$106,ROW($E67),4),"")</f>
        <v/>
      </c>
      <c r="B66" s="288" t="str">
        <f>IF(INDEX('CoC Ranking Data'!$A$1:$CB$106,ROW($E67),5)&lt;&gt;"",INDEX('CoC Ranking Data'!$A$1:$CB$106,ROW($E67),5),"")</f>
        <v/>
      </c>
      <c r="C66" s="289" t="str">
        <f>IF(INDEX('CoC Ranking Data'!$A$1:$CB$106,ROW($E67),7)&lt;&gt;"",INDEX('CoC Ranking Data'!$A$1:$CB$106,ROW($E67),7),"")</f>
        <v/>
      </c>
      <c r="D66" s="289" t="str">
        <f>IF(INDEX('CoC Ranking Data'!$A$1:$CB$106,ROW($E67),68)&lt;&gt;"",INDEX('CoC Ranking Data'!$A$1:$CB$106,ROW($E67),68),"")</f>
        <v/>
      </c>
      <c r="E66" s="15" t="str">
        <f t="shared" si="0"/>
        <v/>
      </c>
    </row>
    <row r="67" spans="1:5" x14ac:dyDescent="0.25">
      <c r="A67" s="288" t="str">
        <f>IF(INDEX('CoC Ranking Data'!$A$1:$CB$106,ROW($E68),4)&lt;&gt;"",INDEX('CoC Ranking Data'!$A$1:$CB$106,ROW($E68),4),"")</f>
        <v/>
      </c>
      <c r="B67" s="288" t="str">
        <f>IF(INDEX('CoC Ranking Data'!$A$1:$CB$106,ROW($E68),5)&lt;&gt;"",INDEX('CoC Ranking Data'!$A$1:$CB$106,ROW($E68),5),"")</f>
        <v/>
      </c>
      <c r="C67" s="289" t="str">
        <f>IF(INDEX('CoC Ranking Data'!$A$1:$CB$106,ROW($E68),7)&lt;&gt;"",INDEX('CoC Ranking Data'!$A$1:$CB$106,ROW($E68),7),"")</f>
        <v/>
      </c>
      <c r="D67" s="289" t="str">
        <f>IF(INDEX('CoC Ranking Data'!$A$1:$CB$106,ROW($E68),68)&lt;&gt;"",INDEX('CoC Ranking Data'!$A$1:$CB$106,ROW($E68),68),"")</f>
        <v/>
      </c>
      <c r="E67" s="15" t="str">
        <f t="shared" si="0"/>
        <v/>
      </c>
    </row>
    <row r="68" spans="1:5" x14ac:dyDescent="0.25">
      <c r="A68" s="288" t="str">
        <f>IF(INDEX('CoC Ranking Data'!$A$1:$CB$106,ROW($E69),4)&lt;&gt;"",INDEX('CoC Ranking Data'!$A$1:$CB$106,ROW($E69),4),"")</f>
        <v/>
      </c>
      <c r="B68" s="288" t="str">
        <f>IF(INDEX('CoC Ranking Data'!$A$1:$CB$106,ROW($E69),5)&lt;&gt;"",INDEX('CoC Ranking Data'!$A$1:$CB$106,ROW($E69),5),"")</f>
        <v/>
      </c>
      <c r="C68" s="289" t="str">
        <f>IF(INDEX('CoC Ranking Data'!$A$1:$CB$106,ROW($E69),7)&lt;&gt;"",INDEX('CoC Ranking Data'!$A$1:$CB$106,ROW($E69),7),"")</f>
        <v/>
      </c>
      <c r="D68" s="289" t="str">
        <f>IF(INDEX('CoC Ranking Data'!$A$1:$CB$106,ROW($E69),68)&lt;&gt;"",INDEX('CoC Ranking Data'!$A$1:$CB$106,ROW($E69),68),"")</f>
        <v/>
      </c>
      <c r="E68" s="15" t="str">
        <f t="shared" si="0"/>
        <v/>
      </c>
    </row>
    <row r="69" spans="1:5" x14ac:dyDescent="0.25">
      <c r="A69" s="288" t="str">
        <f>IF(INDEX('CoC Ranking Data'!$A$1:$CB$106,ROW($E70),4)&lt;&gt;"",INDEX('CoC Ranking Data'!$A$1:$CB$106,ROW($E70),4),"")</f>
        <v/>
      </c>
      <c r="B69" s="288" t="str">
        <f>IF(INDEX('CoC Ranking Data'!$A$1:$CB$106,ROW($E70),5)&lt;&gt;"",INDEX('CoC Ranking Data'!$A$1:$CB$106,ROW($E70),5),"")</f>
        <v/>
      </c>
      <c r="C69" s="289" t="str">
        <f>IF(INDEX('CoC Ranking Data'!$A$1:$CB$106,ROW($E70),7)&lt;&gt;"",INDEX('CoC Ranking Data'!$A$1:$CB$106,ROW($E70),7),"")</f>
        <v/>
      </c>
      <c r="D69" s="289" t="str">
        <f>IF(INDEX('CoC Ranking Data'!$A$1:$CB$106,ROW($E70),68)&lt;&gt;"",INDEX('CoC Ranking Data'!$A$1:$CB$106,ROW($E70),68),"")</f>
        <v/>
      </c>
      <c r="E69" s="15" t="str">
        <f t="shared" si="0"/>
        <v/>
      </c>
    </row>
    <row r="70" spans="1:5" x14ac:dyDescent="0.25">
      <c r="A70" s="288" t="str">
        <f>IF(INDEX('CoC Ranking Data'!$A$1:$CB$106,ROW($E71),4)&lt;&gt;"",INDEX('CoC Ranking Data'!$A$1:$CB$106,ROW($E71),4),"")</f>
        <v/>
      </c>
      <c r="B70" s="288" t="str">
        <f>IF(INDEX('CoC Ranking Data'!$A$1:$CB$106,ROW($E71),5)&lt;&gt;"",INDEX('CoC Ranking Data'!$A$1:$CB$106,ROW($E71),5),"")</f>
        <v/>
      </c>
      <c r="C70" s="289" t="str">
        <f>IF(INDEX('CoC Ranking Data'!$A$1:$CB$106,ROW($E71),7)&lt;&gt;"",INDEX('CoC Ranking Data'!$A$1:$CB$106,ROW($E71),7),"")</f>
        <v/>
      </c>
      <c r="D70" s="289" t="str">
        <f>IF(INDEX('CoC Ranking Data'!$A$1:$CB$106,ROW($E71),68)&lt;&gt;"",INDEX('CoC Ranking Data'!$A$1:$CB$106,ROW($E71),68),"")</f>
        <v/>
      </c>
      <c r="E70" s="15" t="str">
        <f t="shared" si="0"/>
        <v/>
      </c>
    </row>
    <row r="71" spans="1:5" x14ac:dyDescent="0.25">
      <c r="A71" s="288" t="str">
        <f>IF(INDEX('CoC Ranking Data'!$A$1:$CB$106,ROW($E72),4)&lt;&gt;"",INDEX('CoC Ranking Data'!$A$1:$CB$106,ROW($E72),4),"")</f>
        <v/>
      </c>
      <c r="B71" s="288" t="str">
        <f>IF(INDEX('CoC Ranking Data'!$A$1:$CB$106,ROW($E72),5)&lt;&gt;"",INDEX('CoC Ranking Data'!$A$1:$CB$106,ROW($E72),5),"")</f>
        <v/>
      </c>
      <c r="C71" s="289" t="str">
        <f>IF(INDEX('CoC Ranking Data'!$A$1:$CB$106,ROW($E72),7)&lt;&gt;"",INDEX('CoC Ranking Data'!$A$1:$CB$106,ROW($E72),7),"")</f>
        <v/>
      </c>
      <c r="D71" s="289" t="str">
        <f>IF(INDEX('CoC Ranking Data'!$A$1:$CB$106,ROW($E72),68)&lt;&gt;"",INDEX('CoC Ranking Data'!$A$1:$CB$106,ROW($E72),68),"")</f>
        <v/>
      </c>
      <c r="E71" s="15" t="str">
        <f t="shared" si="0"/>
        <v/>
      </c>
    </row>
    <row r="72" spans="1:5" x14ac:dyDescent="0.25">
      <c r="A72" s="288" t="str">
        <f>IF(INDEX('CoC Ranking Data'!$A$1:$CB$106,ROW($E73),4)&lt;&gt;"",INDEX('CoC Ranking Data'!$A$1:$CB$106,ROW($E73),4),"")</f>
        <v/>
      </c>
      <c r="B72" s="288" t="str">
        <f>IF(INDEX('CoC Ranking Data'!$A$1:$CB$106,ROW($E73),5)&lt;&gt;"",INDEX('CoC Ranking Data'!$A$1:$CB$106,ROW($E73),5),"")</f>
        <v/>
      </c>
      <c r="C72" s="289" t="str">
        <f>IF(INDEX('CoC Ranking Data'!$A$1:$CB$106,ROW($E73),7)&lt;&gt;"",INDEX('CoC Ranking Data'!$A$1:$CB$106,ROW($E73),7),"")</f>
        <v/>
      </c>
      <c r="D72" s="289" t="str">
        <f>IF(INDEX('CoC Ranking Data'!$A$1:$CB$106,ROW($E73),68)&lt;&gt;"",INDEX('CoC Ranking Data'!$A$1:$CB$106,ROW($E73),68),"")</f>
        <v/>
      </c>
      <c r="E72" s="15" t="str">
        <f t="shared" si="0"/>
        <v/>
      </c>
    </row>
    <row r="73" spans="1:5" x14ac:dyDescent="0.25">
      <c r="A73" s="288" t="str">
        <f>IF(INDEX('CoC Ranking Data'!$A$1:$CB$106,ROW($E74),4)&lt;&gt;"",INDEX('CoC Ranking Data'!$A$1:$CB$106,ROW($E74),4),"")</f>
        <v/>
      </c>
      <c r="B73" s="288" t="str">
        <f>IF(INDEX('CoC Ranking Data'!$A$1:$CB$106,ROW($E74),5)&lt;&gt;"",INDEX('CoC Ranking Data'!$A$1:$CB$106,ROW($E74),5),"")</f>
        <v/>
      </c>
      <c r="C73" s="289" t="str">
        <f>IF(INDEX('CoC Ranking Data'!$A$1:$CB$106,ROW($E74),7)&lt;&gt;"",INDEX('CoC Ranking Data'!$A$1:$CB$106,ROW($E74),7),"")</f>
        <v/>
      </c>
      <c r="D73" s="289" t="str">
        <f>IF(INDEX('CoC Ranking Data'!$A$1:$CB$106,ROW($E74),68)&lt;&gt;"",INDEX('CoC Ranking Data'!$A$1:$CB$106,ROW($E74),68),"")</f>
        <v/>
      </c>
      <c r="E73" s="15" t="str">
        <f t="shared" ref="E73:E102" si="1">IF(A73&lt;&gt;"", IF(D73 = "Yes", 5, 0), "")</f>
        <v/>
      </c>
    </row>
    <row r="74" spans="1:5" x14ac:dyDescent="0.25">
      <c r="A74" s="288" t="str">
        <f>IF(INDEX('CoC Ranking Data'!$A$1:$CB$106,ROW($E75),4)&lt;&gt;"",INDEX('CoC Ranking Data'!$A$1:$CB$106,ROW($E75),4),"")</f>
        <v/>
      </c>
      <c r="B74" s="288" t="str">
        <f>IF(INDEX('CoC Ranking Data'!$A$1:$CB$106,ROW($E75),5)&lt;&gt;"",INDEX('CoC Ranking Data'!$A$1:$CB$106,ROW($E75),5),"")</f>
        <v/>
      </c>
      <c r="C74" s="289" t="str">
        <f>IF(INDEX('CoC Ranking Data'!$A$1:$CB$106,ROW($E75),7)&lt;&gt;"",INDEX('CoC Ranking Data'!$A$1:$CB$106,ROW($E75),7),"")</f>
        <v/>
      </c>
      <c r="D74" s="289" t="str">
        <f>IF(INDEX('CoC Ranking Data'!$A$1:$CB$106,ROW($E75),68)&lt;&gt;"",INDEX('CoC Ranking Data'!$A$1:$CB$106,ROW($E75),68),"")</f>
        <v/>
      </c>
      <c r="E74" s="15" t="str">
        <f t="shared" si="1"/>
        <v/>
      </c>
    </row>
    <row r="75" spans="1:5" x14ac:dyDescent="0.25">
      <c r="A75" s="288" t="str">
        <f>IF(INDEX('CoC Ranking Data'!$A$1:$CB$106,ROW($E76),4)&lt;&gt;"",INDEX('CoC Ranking Data'!$A$1:$CB$106,ROW($E76),4),"")</f>
        <v/>
      </c>
      <c r="B75" s="288" t="str">
        <f>IF(INDEX('CoC Ranking Data'!$A$1:$CB$106,ROW($E76),5)&lt;&gt;"",INDEX('CoC Ranking Data'!$A$1:$CB$106,ROW($E76),5),"")</f>
        <v/>
      </c>
      <c r="C75" s="289" t="str">
        <f>IF(INDEX('CoC Ranking Data'!$A$1:$CB$106,ROW($E76),7)&lt;&gt;"",INDEX('CoC Ranking Data'!$A$1:$CB$106,ROW($E76),7),"")</f>
        <v/>
      </c>
      <c r="D75" s="289" t="str">
        <f>IF(INDEX('CoC Ranking Data'!$A$1:$CB$106,ROW($E76),68)&lt;&gt;"",INDEX('CoC Ranking Data'!$A$1:$CB$106,ROW($E76),68),"")</f>
        <v/>
      </c>
      <c r="E75" s="15" t="str">
        <f t="shared" si="1"/>
        <v/>
      </c>
    </row>
    <row r="76" spans="1:5" x14ac:dyDescent="0.25">
      <c r="A76" s="288" t="str">
        <f>IF(INDEX('CoC Ranking Data'!$A$1:$CB$106,ROW($E77),4)&lt;&gt;"",INDEX('CoC Ranking Data'!$A$1:$CB$106,ROW($E77),4),"")</f>
        <v/>
      </c>
      <c r="B76" s="288" t="str">
        <f>IF(INDEX('CoC Ranking Data'!$A$1:$CB$106,ROW($E77),5)&lt;&gt;"",INDEX('CoC Ranking Data'!$A$1:$CB$106,ROW($E77),5),"")</f>
        <v/>
      </c>
      <c r="C76" s="289" t="str">
        <f>IF(INDEX('CoC Ranking Data'!$A$1:$CB$106,ROW($E77),7)&lt;&gt;"",INDEX('CoC Ranking Data'!$A$1:$CB$106,ROW($E77),7),"")</f>
        <v/>
      </c>
      <c r="D76" s="289" t="str">
        <f>IF(INDEX('CoC Ranking Data'!$A$1:$CB$106,ROW($E77),68)&lt;&gt;"",INDEX('CoC Ranking Data'!$A$1:$CB$106,ROW($E77),68),"")</f>
        <v/>
      </c>
      <c r="E76" s="15" t="str">
        <f t="shared" si="1"/>
        <v/>
      </c>
    </row>
    <row r="77" spans="1:5" x14ac:dyDescent="0.25">
      <c r="A77" s="288" t="str">
        <f>IF(INDEX('CoC Ranking Data'!$A$1:$CB$106,ROW($E78),4)&lt;&gt;"",INDEX('CoC Ranking Data'!$A$1:$CB$106,ROW($E78),4),"")</f>
        <v/>
      </c>
      <c r="B77" s="288" t="str">
        <f>IF(INDEX('CoC Ranking Data'!$A$1:$CB$106,ROW($E78),5)&lt;&gt;"",INDEX('CoC Ranking Data'!$A$1:$CB$106,ROW($E78),5),"")</f>
        <v/>
      </c>
      <c r="C77" s="289" t="str">
        <f>IF(INDEX('CoC Ranking Data'!$A$1:$CB$106,ROW($E78),7)&lt;&gt;"",INDEX('CoC Ranking Data'!$A$1:$CB$106,ROW($E78),7),"")</f>
        <v/>
      </c>
      <c r="D77" s="289" t="str">
        <f>IF(INDEX('CoC Ranking Data'!$A$1:$CB$106,ROW($E78),68)&lt;&gt;"",INDEX('CoC Ranking Data'!$A$1:$CB$106,ROW($E78),68),"")</f>
        <v/>
      </c>
      <c r="E77" s="15" t="str">
        <f t="shared" si="1"/>
        <v/>
      </c>
    </row>
    <row r="78" spans="1:5" x14ac:dyDescent="0.25">
      <c r="A78" s="288" t="str">
        <f>IF(INDEX('CoC Ranking Data'!$A$1:$CB$106,ROW($E79),4)&lt;&gt;"",INDEX('CoC Ranking Data'!$A$1:$CB$106,ROW($E79),4),"")</f>
        <v/>
      </c>
      <c r="B78" s="288" t="str">
        <f>IF(INDEX('CoC Ranking Data'!$A$1:$CB$106,ROW($E79),5)&lt;&gt;"",INDEX('CoC Ranking Data'!$A$1:$CB$106,ROW($E79),5),"")</f>
        <v/>
      </c>
      <c r="C78" s="289" t="str">
        <f>IF(INDEX('CoC Ranking Data'!$A$1:$CB$106,ROW($E79),7)&lt;&gt;"",INDEX('CoC Ranking Data'!$A$1:$CB$106,ROW($E79),7),"")</f>
        <v/>
      </c>
      <c r="D78" s="289" t="str">
        <f>IF(INDEX('CoC Ranking Data'!$A$1:$CB$106,ROW($E79),68)&lt;&gt;"",INDEX('CoC Ranking Data'!$A$1:$CB$106,ROW($E79),68),"")</f>
        <v/>
      </c>
      <c r="E78" s="15" t="str">
        <f t="shared" si="1"/>
        <v/>
      </c>
    </row>
    <row r="79" spans="1:5" x14ac:dyDescent="0.25">
      <c r="A79" s="288" t="str">
        <f>IF(INDEX('CoC Ranking Data'!$A$1:$CB$106,ROW($E80),4)&lt;&gt;"",INDEX('CoC Ranking Data'!$A$1:$CB$106,ROW($E80),4),"")</f>
        <v/>
      </c>
      <c r="B79" s="288" t="str">
        <f>IF(INDEX('CoC Ranking Data'!$A$1:$CB$106,ROW($E80),5)&lt;&gt;"",INDEX('CoC Ranking Data'!$A$1:$CB$106,ROW($E80),5),"")</f>
        <v/>
      </c>
      <c r="C79" s="289" t="str">
        <f>IF(INDEX('CoC Ranking Data'!$A$1:$CB$106,ROW($E80),7)&lt;&gt;"",INDEX('CoC Ranking Data'!$A$1:$CB$106,ROW($E80),7),"")</f>
        <v/>
      </c>
      <c r="D79" s="289" t="str">
        <f>IF(INDEX('CoC Ranking Data'!$A$1:$CB$106,ROW($E80),68)&lt;&gt;"",INDEX('CoC Ranking Data'!$A$1:$CB$106,ROW($E80),68),"")</f>
        <v/>
      </c>
      <c r="E79" s="15" t="str">
        <f t="shared" si="1"/>
        <v/>
      </c>
    </row>
    <row r="80" spans="1:5" x14ac:dyDescent="0.25">
      <c r="A80" s="288" t="str">
        <f>IF(INDEX('CoC Ranking Data'!$A$1:$CB$106,ROW($E81),4)&lt;&gt;"",INDEX('CoC Ranking Data'!$A$1:$CB$106,ROW($E81),4),"")</f>
        <v/>
      </c>
      <c r="B80" s="288" t="str">
        <f>IF(INDEX('CoC Ranking Data'!$A$1:$CB$106,ROW($E81),5)&lt;&gt;"",INDEX('CoC Ranking Data'!$A$1:$CB$106,ROW($E81),5),"")</f>
        <v/>
      </c>
      <c r="C80" s="289" t="str">
        <f>IF(INDEX('CoC Ranking Data'!$A$1:$CB$106,ROW($E81),7)&lt;&gt;"",INDEX('CoC Ranking Data'!$A$1:$CB$106,ROW($E81),7),"")</f>
        <v/>
      </c>
      <c r="D80" s="289" t="str">
        <f>IF(INDEX('CoC Ranking Data'!$A$1:$CB$106,ROW($E81),68)&lt;&gt;"",INDEX('CoC Ranking Data'!$A$1:$CB$106,ROW($E81),68),"")</f>
        <v/>
      </c>
      <c r="E80" s="15" t="str">
        <f t="shared" si="1"/>
        <v/>
      </c>
    </row>
    <row r="81" spans="1:5" x14ac:dyDescent="0.25">
      <c r="A81" s="288" t="str">
        <f>IF(INDEX('CoC Ranking Data'!$A$1:$CB$106,ROW($E82),4)&lt;&gt;"",INDEX('CoC Ranking Data'!$A$1:$CB$106,ROW($E82),4),"")</f>
        <v/>
      </c>
      <c r="B81" s="288" t="str">
        <f>IF(INDEX('CoC Ranking Data'!$A$1:$CB$106,ROW($E82),5)&lt;&gt;"",INDEX('CoC Ranking Data'!$A$1:$CB$106,ROW($E82),5),"")</f>
        <v/>
      </c>
      <c r="C81" s="289" t="str">
        <f>IF(INDEX('CoC Ranking Data'!$A$1:$CB$106,ROW($E82),7)&lt;&gt;"",INDEX('CoC Ranking Data'!$A$1:$CB$106,ROW($E82),7),"")</f>
        <v/>
      </c>
      <c r="D81" s="289" t="str">
        <f>IF(INDEX('CoC Ranking Data'!$A$1:$CB$106,ROW($E82),68)&lt;&gt;"",INDEX('CoC Ranking Data'!$A$1:$CB$106,ROW($E82),68),"")</f>
        <v/>
      </c>
      <c r="E81" s="15" t="str">
        <f t="shared" si="1"/>
        <v/>
      </c>
    </row>
    <row r="82" spans="1:5" x14ac:dyDescent="0.25">
      <c r="A82" s="288" t="str">
        <f>IF(INDEX('CoC Ranking Data'!$A$1:$CB$106,ROW($E83),4)&lt;&gt;"",INDEX('CoC Ranking Data'!$A$1:$CB$106,ROW($E83),4),"")</f>
        <v/>
      </c>
      <c r="B82" s="288" t="str">
        <f>IF(INDEX('CoC Ranking Data'!$A$1:$CB$106,ROW($E83),5)&lt;&gt;"",INDEX('CoC Ranking Data'!$A$1:$CB$106,ROW($E83),5),"")</f>
        <v/>
      </c>
      <c r="C82" s="289" t="str">
        <f>IF(INDEX('CoC Ranking Data'!$A$1:$CB$106,ROW($E83),7)&lt;&gt;"",INDEX('CoC Ranking Data'!$A$1:$CB$106,ROW($E83),7),"")</f>
        <v/>
      </c>
      <c r="D82" s="289" t="str">
        <f>IF(INDEX('CoC Ranking Data'!$A$1:$CB$106,ROW($E83),68)&lt;&gt;"",INDEX('CoC Ranking Data'!$A$1:$CB$106,ROW($E83),68),"")</f>
        <v/>
      </c>
      <c r="E82" s="15" t="str">
        <f t="shared" si="1"/>
        <v/>
      </c>
    </row>
    <row r="83" spans="1:5" x14ac:dyDescent="0.25">
      <c r="A83" s="288" t="str">
        <f>IF(INDEX('CoC Ranking Data'!$A$1:$CB$106,ROW($E84),4)&lt;&gt;"",INDEX('CoC Ranking Data'!$A$1:$CB$106,ROW($E84),4),"")</f>
        <v/>
      </c>
      <c r="B83" s="288" t="str">
        <f>IF(INDEX('CoC Ranking Data'!$A$1:$CB$106,ROW($E84),5)&lt;&gt;"",INDEX('CoC Ranking Data'!$A$1:$CB$106,ROW($E84),5),"")</f>
        <v/>
      </c>
      <c r="C83" s="289" t="str">
        <f>IF(INDEX('CoC Ranking Data'!$A$1:$CB$106,ROW($E84),7)&lt;&gt;"",INDEX('CoC Ranking Data'!$A$1:$CB$106,ROW($E84),7),"")</f>
        <v/>
      </c>
      <c r="D83" s="289" t="str">
        <f>IF(INDEX('CoC Ranking Data'!$A$1:$CB$106,ROW($E84),68)&lt;&gt;"",INDEX('CoC Ranking Data'!$A$1:$CB$106,ROW($E84),68),"")</f>
        <v/>
      </c>
      <c r="E83" s="15" t="str">
        <f t="shared" si="1"/>
        <v/>
      </c>
    </row>
    <row r="84" spans="1:5" x14ac:dyDescent="0.25">
      <c r="A84" s="288" t="str">
        <f>IF(INDEX('CoC Ranking Data'!$A$1:$CB$106,ROW($E85),4)&lt;&gt;"",INDEX('CoC Ranking Data'!$A$1:$CB$106,ROW($E85),4),"")</f>
        <v/>
      </c>
      <c r="B84" s="288" t="str">
        <f>IF(INDEX('CoC Ranking Data'!$A$1:$CB$106,ROW($E85),5)&lt;&gt;"",INDEX('CoC Ranking Data'!$A$1:$CB$106,ROW($E85),5),"")</f>
        <v/>
      </c>
      <c r="C84" s="289" t="str">
        <f>IF(INDEX('CoC Ranking Data'!$A$1:$CB$106,ROW($E85),7)&lt;&gt;"",INDEX('CoC Ranking Data'!$A$1:$CB$106,ROW($E85),7),"")</f>
        <v/>
      </c>
      <c r="D84" s="289" t="str">
        <f>IF(INDEX('CoC Ranking Data'!$A$1:$CB$106,ROW($E85),68)&lt;&gt;"",INDEX('CoC Ranking Data'!$A$1:$CB$106,ROW($E85),68),"")</f>
        <v/>
      </c>
      <c r="E84" s="15" t="str">
        <f t="shared" si="1"/>
        <v/>
      </c>
    </row>
    <row r="85" spans="1:5" x14ac:dyDescent="0.25">
      <c r="A85" s="288" t="str">
        <f>IF(INDEX('CoC Ranking Data'!$A$1:$CB$106,ROW($E86),4)&lt;&gt;"",INDEX('CoC Ranking Data'!$A$1:$CB$106,ROW($E86),4),"")</f>
        <v/>
      </c>
      <c r="B85" s="288" t="str">
        <f>IF(INDEX('CoC Ranking Data'!$A$1:$CB$106,ROW($E86),5)&lt;&gt;"",INDEX('CoC Ranking Data'!$A$1:$CB$106,ROW($E86),5),"")</f>
        <v/>
      </c>
      <c r="C85" s="289" t="str">
        <f>IF(INDEX('CoC Ranking Data'!$A$1:$CB$106,ROW($E86),7)&lt;&gt;"",INDEX('CoC Ranking Data'!$A$1:$CB$106,ROW($E86),7),"")</f>
        <v/>
      </c>
      <c r="D85" s="289" t="str">
        <f>IF(INDEX('CoC Ranking Data'!$A$1:$CB$106,ROW($E86),68)&lt;&gt;"",INDEX('CoC Ranking Data'!$A$1:$CB$106,ROW($E86),68),"")</f>
        <v/>
      </c>
      <c r="E85" s="15" t="str">
        <f t="shared" si="1"/>
        <v/>
      </c>
    </row>
    <row r="86" spans="1:5" x14ac:dyDescent="0.25">
      <c r="A86" s="288" t="str">
        <f>IF(INDEX('CoC Ranking Data'!$A$1:$CB$106,ROW($E87),4)&lt;&gt;"",INDEX('CoC Ranking Data'!$A$1:$CB$106,ROW($E87),4),"")</f>
        <v/>
      </c>
      <c r="B86" s="288" t="str">
        <f>IF(INDEX('CoC Ranking Data'!$A$1:$CB$106,ROW($E87),5)&lt;&gt;"",INDEX('CoC Ranking Data'!$A$1:$CB$106,ROW($E87),5),"")</f>
        <v/>
      </c>
      <c r="C86" s="289" t="str">
        <f>IF(INDEX('CoC Ranking Data'!$A$1:$CB$106,ROW($E87),7)&lt;&gt;"",INDEX('CoC Ranking Data'!$A$1:$CB$106,ROW($E87),7),"")</f>
        <v/>
      </c>
      <c r="D86" s="289" t="str">
        <f>IF(INDEX('CoC Ranking Data'!$A$1:$CB$106,ROW($E87),68)&lt;&gt;"",INDEX('CoC Ranking Data'!$A$1:$CB$106,ROW($E87),68),"")</f>
        <v/>
      </c>
      <c r="E86" s="15" t="str">
        <f t="shared" si="1"/>
        <v/>
      </c>
    </row>
    <row r="87" spans="1:5" x14ac:dyDescent="0.25">
      <c r="A87" s="288" t="str">
        <f>IF(INDEX('CoC Ranking Data'!$A$1:$CB$106,ROW($E88),4)&lt;&gt;"",INDEX('CoC Ranking Data'!$A$1:$CB$106,ROW($E88),4),"")</f>
        <v/>
      </c>
      <c r="B87" s="288" t="str">
        <f>IF(INDEX('CoC Ranking Data'!$A$1:$CB$106,ROW($E88),5)&lt;&gt;"",INDEX('CoC Ranking Data'!$A$1:$CB$106,ROW($E88),5),"")</f>
        <v/>
      </c>
      <c r="C87" s="289" t="str">
        <f>IF(INDEX('CoC Ranking Data'!$A$1:$CB$106,ROW($E88),7)&lt;&gt;"",INDEX('CoC Ranking Data'!$A$1:$CB$106,ROW($E88),7),"")</f>
        <v/>
      </c>
      <c r="D87" s="289" t="str">
        <f>IF(INDEX('CoC Ranking Data'!$A$1:$CB$106,ROW($E88),68)&lt;&gt;"",INDEX('CoC Ranking Data'!$A$1:$CB$106,ROW($E88),68),"")</f>
        <v/>
      </c>
      <c r="E87" s="15" t="str">
        <f t="shared" si="1"/>
        <v/>
      </c>
    </row>
    <row r="88" spans="1:5" x14ac:dyDescent="0.25">
      <c r="A88" s="288" t="str">
        <f>IF(INDEX('CoC Ranking Data'!$A$1:$CB$106,ROW($E89),4)&lt;&gt;"",INDEX('CoC Ranking Data'!$A$1:$CB$106,ROW($E89),4),"")</f>
        <v/>
      </c>
      <c r="B88" s="288" t="str">
        <f>IF(INDEX('CoC Ranking Data'!$A$1:$CB$106,ROW($E89),5)&lt;&gt;"",INDEX('CoC Ranking Data'!$A$1:$CB$106,ROW($E89),5),"")</f>
        <v/>
      </c>
      <c r="C88" s="289" t="str">
        <f>IF(INDEX('CoC Ranking Data'!$A$1:$CB$106,ROW($E89),7)&lt;&gt;"",INDEX('CoC Ranking Data'!$A$1:$CB$106,ROW($E89),7),"")</f>
        <v/>
      </c>
      <c r="D88" s="289" t="str">
        <f>IF(INDEX('CoC Ranking Data'!$A$1:$CB$106,ROW($E89),68)&lt;&gt;"",INDEX('CoC Ranking Data'!$A$1:$CB$106,ROW($E89),68),"")</f>
        <v/>
      </c>
      <c r="E88" s="15" t="str">
        <f t="shared" si="1"/>
        <v/>
      </c>
    </row>
    <row r="89" spans="1:5" x14ac:dyDescent="0.25">
      <c r="A89" s="288" t="str">
        <f>IF(INDEX('CoC Ranking Data'!$A$1:$CB$106,ROW($E90),4)&lt;&gt;"",INDEX('CoC Ranking Data'!$A$1:$CB$106,ROW($E90),4),"")</f>
        <v/>
      </c>
      <c r="B89" s="288" t="str">
        <f>IF(INDEX('CoC Ranking Data'!$A$1:$CB$106,ROW($E90),5)&lt;&gt;"",INDEX('CoC Ranking Data'!$A$1:$CB$106,ROW($E90),5),"")</f>
        <v/>
      </c>
      <c r="C89" s="289" t="str">
        <f>IF(INDEX('CoC Ranking Data'!$A$1:$CB$106,ROW($E90),7)&lt;&gt;"",INDEX('CoC Ranking Data'!$A$1:$CB$106,ROW($E90),7),"")</f>
        <v/>
      </c>
      <c r="D89" s="289" t="str">
        <f>IF(INDEX('CoC Ranking Data'!$A$1:$CB$106,ROW($E90),68)&lt;&gt;"",INDEX('CoC Ranking Data'!$A$1:$CB$106,ROW($E90),68),"")</f>
        <v/>
      </c>
      <c r="E89" s="15" t="str">
        <f t="shared" si="1"/>
        <v/>
      </c>
    </row>
    <row r="90" spans="1:5" x14ac:dyDescent="0.25">
      <c r="A90" s="288" t="str">
        <f>IF(INDEX('CoC Ranking Data'!$A$1:$CB$106,ROW($E91),4)&lt;&gt;"",INDEX('CoC Ranking Data'!$A$1:$CB$106,ROW($E91),4),"")</f>
        <v/>
      </c>
      <c r="B90" s="288" t="str">
        <f>IF(INDEX('CoC Ranking Data'!$A$1:$CB$106,ROW($E91),5)&lt;&gt;"",INDEX('CoC Ranking Data'!$A$1:$CB$106,ROW($E91),5),"")</f>
        <v/>
      </c>
      <c r="C90" s="289" t="str">
        <f>IF(INDEX('CoC Ranking Data'!$A$1:$CB$106,ROW($E91),7)&lt;&gt;"",INDEX('CoC Ranking Data'!$A$1:$CB$106,ROW($E91),7),"")</f>
        <v/>
      </c>
      <c r="D90" s="289" t="str">
        <f>IF(INDEX('CoC Ranking Data'!$A$1:$CB$106,ROW($E91),68)&lt;&gt;"",INDEX('CoC Ranking Data'!$A$1:$CB$106,ROW($E91),68),"")</f>
        <v/>
      </c>
      <c r="E90" s="15" t="str">
        <f t="shared" si="1"/>
        <v/>
      </c>
    </row>
    <row r="91" spans="1:5" x14ac:dyDescent="0.25">
      <c r="A91" s="288" t="str">
        <f>IF(INDEX('CoC Ranking Data'!$A$1:$CB$106,ROW($E92),4)&lt;&gt;"",INDEX('CoC Ranking Data'!$A$1:$CB$106,ROW($E92),4),"")</f>
        <v/>
      </c>
      <c r="B91" s="288" t="str">
        <f>IF(INDEX('CoC Ranking Data'!$A$1:$CB$106,ROW($E92),5)&lt;&gt;"",INDEX('CoC Ranking Data'!$A$1:$CB$106,ROW($E92),5),"")</f>
        <v/>
      </c>
      <c r="C91" s="289" t="str">
        <f>IF(INDEX('CoC Ranking Data'!$A$1:$CB$106,ROW($E92),7)&lt;&gt;"",INDEX('CoC Ranking Data'!$A$1:$CB$106,ROW($E92),7),"")</f>
        <v/>
      </c>
      <c r="D91" s="289" t="str">
        <f>IF(INDEX('CoC Ranking Data'!$A$1:$CB$106,ROW($E92),68)&lt;&gt;"",INDEX('CoC Ranking Data'!$A$1:$CB$106,ROW($E92),68),"")</f>
        <v/>
      </c>
      <c r="E91" s="15" t="str">
        <f t="shared" si="1"/>
        <v/>
      </c>
    </row>
    <row r="92" spans="1:5" x14ac:dyDescent="0.25">
      <c r="A92" s="288" t="str">
        <f>IF(INDEX('CoC Ranking Data'!$A$1:$CB$106,ROW($E93),4)&lt;&gt;"",INDEX('CoC Ranking Data'!$A$1:$CB$106,ROW($E93),4),"")</f>
        <v/>
      </c>
      <c r="B92" s="288" t="str">
        <f>IF(INDEX('CoC Ranking Data'!$A$1:$CB$106,ROW($E93),5)&lt;&gt;"",INDEX('CoC Ranking Data'!$A$1:$CB$106,ROW($E93),5),"")</f>
        <v/>
      </c>
      <c r="C92" s="289" t="str">
        <f>IF(INDEX('CoC Ranking Data'!$A$1:$CB$106,ROW($E93),7)&lt;&gt;"",INDEX('CoC Ranking Data'!$A$1:$CB$106,ROW($E93),7),"")</f>
        <v/>
      </c>
      <c r="D92" s="289" t="str">
        <f>IF(INDEX('CoC Ranking Data'!$A$1:$CB$106,ROW($E93),68)&lt;&gt;"",INDEX('CoC Ranking Data'!$A$1:$CB$106,ROW($E93),68),"")</f>
        <v/>
      </c>
      <c r="E92" s="15" t="str">
        <f t="shared" si="1"/>
        <v/>
      </c>
    </row>
    <row r="93" spans="1:5" x14ac:dyDescent="0.25">
      <c r="A93" s="288" t="str">
        <f>IF(INDEX('CoC Ranking Data'!$A$1:$CB$106,ROW($E94),4)&lt;&gt;"",INDEX('CoC Ranking Data'!$A$1:$CB$106,ROW($E94),4),"")</f>
        <v/>
      </c>
      <c r="B93" s="288" t="str">
        <f>IF(INDEX('CoC Ranking Data'!$A$1:$CB$106,ROW($E94),5)&lt;&gt;"",INDEX('CoC Ranking Data'!$A$1:$CB$106,ROW($E94),5),"")</f>
        <v/>
      </c>
      <c r="C93" s="289" t="str">
        <f>IF(INDEX('CoC Ranking Data'!$A$1:$CB$106,ROW($E94),7)&lt;&gt;"",INDEX('CoC Ranking Data'!$A$1:$CB$106,ROW($E94),7),"")</f>
        <v/>
      </c>
      <c r="D93" s="289" t="str">
        <f>IF(INDEX('CoC Ranking Data'!$A$1:$CB$106,ROW($E94),68)&lt;&gt;"",INDEX('CoC Ranking Data'!$A$1:$CB$106,ROW($E94),68),"")</f>
        <v/>
      </c>
      <c r="E93" s="15" t="str">
        <f t="shared" si="1"/>
        <v/>
      </c>
    </row>
    <row r="94" spans="1:5" x14ac:dyDescent="0.25">
      <c r="A94" s="288" t="str">
        <f>IF(INDEX('CoC Ranking Data'!$A$1:$CB$106,ROW($E95),4)&lt;&gt;"",INDEX('CoC Ranking Data'!$A$1:$CB$106,ROW($E95),4),"")</f>
        <v/>
      </c>
      <c r="B94" s="288" t="str">
        <f>IF(INDEX('CoC Ranking Data'!$A$1:$CB$106,ROW($E95),5)&lt;&gt;"",INDEX('CoC Ranking Data'!$A$1:$CB$106,ROW($E95),5),"")</f>
        <v/>
      </c>
      <c r="C94" s="289" t="str">
        <f>IF(INDEX('CoC Ranking Data'!$A$1:$CB$106,ROW($E95),7)&lt;&gt;"",INDEX('CoC Ranking Data'!$A$1:$CB$106,ROW($E95),7),"")</f>
        <v/>
      </c>
      <c r="D94" s="289" t="str">
        <f>IF(INDEX('CoC Ranking Data'!$A$1:$CB$106,ROW($E95),68)&lt;&gt;"",INDEX('CoC Ranking Data'!$A$1:$CB$106,ROW($E95),68),"")</f>
        <v/>
      </c>
      <c r="E94" s="15" t="str">
        <f t="shared" si="1"/>
        <v/>
      </c>
    </row>
    <row r="95" spans="1:5" x14ac:dyDescent="0.25">
      <c r="A95" s="288" t="str">
        <f>IF(INDEX('CoC Ranking Data'!$A$1:$CB$106,ROW($E96),4)&lt;&gt;"",INDEX('CoC Ranking Data'!$A$1:$CB$106,ROW($E96),4),"")</f>
        <v/>
      </c>
      <c r="B95" s="288" t="str">
        <f>IF(INDEX('CoC Ranking Data'!$A$1:$CB$106,ROW($E96),5)&lt;&gt;"",INDEX('CoC Ranking Data'!$A$1:$CB$106,ROW($E96),5),"")</f>
        <v/>
      </c>
      <c r="C95" s="289" t="str">
        <f>IF(INDEX('CoC Ranking Data'!$A$1:$CB$106,ROW($E96),7)&lt;&gt;"",INDEX('CoC Ranking Data'!$A$1:$CB$106,ROW($E96),7),"")</f>
        <v/>
      </c>
      <c r="D95" s="289" t="str">
        <f>IF(INDEX('CoC Ranking Data'!$A$1:$CB$106,ROW($E96),68)&lt;&gt;"",INDEX('CoC Ranking Data'!$A$1:$CB$106,ROW($E96),68),"")</f>
        <v/>
      </c>
      <c r="E95" s="15" t="str">
        <f t="shared" si="1"/>
        <v/>
      </c>
    </row>
    <row r="96" spans="1:5" x14ac:dyDescent="0.25">
      <c r="A96" s="288" t="str">
        <f>IF(INDEX('CoC Ranking Data'!$A$1:$CB$106,ROW($E97),4)&lt;&gt;"",INDEX('CoC Ranking Data'!$A$1:$CB$106,ROW($E97),4),"")</f>
        <v/>
      </c>
      <c r="B96" s="288" t="str">
        <f>IF(INDEX('CoC Ranking Data'!$A$1:$CB$106,ROW($E97),5)&lt;&gt;"",INDEX('CoC Ranking Data'!$A$1:$CB$106,ROW($E97),5),"")</f>
        <v/>
      </c>
      <c r="C96" s="289" t="str">
        <f>IF(INDEX('CoC Ranking Data'!$A$1:$CB$106,ROW($E97),7)&lt;&gt;"",INDEX('CoC Ranking Data'!$A$1:$CB$106,ROW($E97),7),"")</f>
        <v/>
      </c>
      <c r="D96" s="289" t="str">
        <f>IF(INDEX('CoC Ranking Data'!$A$1:$CB$106,ROW($E97),68)&lt;&gt;"",INDEX('CoC Ranking Data'!$A$1:$CB$106,ROW($E97),68),"")</f>
        <v/>
      </c>
      <c r="E96" s="15" t="str">
        <f t="shared" si="1"/>
        <v/>
      </c>
    </row>
    <row r="97" spans="1:5" x14ac:dyDescent="0.25">
      <c r="A97" s="288" t="str">
        <f>IF(INDEX('CoC Ranking Data'!$A$1:$CB$106,ROW($E98),4)&lt;&gt;"",INDEX('CoC Ranking Data'!$A$1:$CB$106,ROW($E98),4),"")</f>
        <v/>
      </c>
      <c r="B97" s="288" t="str">
        <f>IF(INDEX('CoC Ranking Data'!$A$1:$CB$106,ROW($E98),5)&lt;&gt;"",INDEX('CoC Ranking Data'!$A$1:$CB$106,ROW($E98),5),"")</f>
        <v/>
      </c>
      <c r="C97" s="289" t="str">
        <f>IF(INDEX('CoC Ranking Data'!$A$1:$CB$106,ROW($E98),7)&lt;&gt;"",INDEX('CoC Ranking Data'!$A$1:$CB$106,ROW($E98),7),"")</f>
        <v/>
      </c>
      <c r="D97" s="289" t="str">
        <f>IF(INDEX('CoC Ranking Data'!$A$1:$CB$106,ROW($E98),68)&lt;&gt;"",INDEX('CoC Ranking Data'!$A$1:$CB$106,ROW($E98),68),"")</f>
        <v/>
      </c>
      <c r="E97" s="15" t="str">
        <f t="shared" si="1"/>
        <v/>
      </c>
    </row>
    <row r="98" spans="1:5" x14ac:dyDescent="0.25">
      <c r="A98" s="288" t="str">
        <f>IF(INDEX('CoC Ranking Data'!$A$1:$CB$106,ROW($E99),4)&lt;&gt;"",INDEX('CoC Ranking Data'!$A$1:$CB$106,ROW($E99),4),"")</f>
        <v/>
      </c>
      <c r="B98" s="288" t="str">
        <f>IF(INDEX('CoC Ranking Data'!$A$1:$CB$106,ROW($E99),5)&lt;&gt;"",INDEX('CoC Ranking Data'!$A$1:$CB$106,ROW($E99),5),"")</f>
        <v/>
      </c>
      <c r="C98" s="289" t="str">
        <f>IF(INDEX('CoC Ranking Data'!$A$1:$CB$106,ROW($E99),7)&lt;&gt;"",INDEX('CoC Ranking Data'!$A$1:$CB$106,ROW($E99),7),"")</f>
        <v/>
      </c>
      <c r="D98" s="289" t="str">
        <f>IF(INDEX('CoC Ranking Data'!$A$1:$CB$106,ROW($E99),68)&lt;&gt;"",INDEX('CoC Ranking Data'!$A$1:$CB$106,ROW($E99),68),"")</f>
        <v/>
      </c>
      <c r="E98" s="15" t="str">
        <f t="shared" si="1"/>
        <v/>
      </c>
    </row>
    <row r="99" spans="1:5" x14ac:dyDescent="0.25">
      <c r="A99" s="288" t="str">
        <f>IF(INDEX('CoC Ranking Data'!$A$1:$CB$106,ROW($E100),4)&lt;&gt;"",INDEX('CoC Ranking Data'!$A$1:$CB$106,ROW($E100),4),"")</f>
        <v/>
      </c>
      <c r="B99" s="288" t="str">
        <f>IF(INDEX('CoC Ranking Data'!$A$1:$CB$106,ROW($E100),5)&lt;&gt;"",INDEX('CoC Ranking Data'!$A$1:$CB$106,ROW($E100),5),"")</f>
        <v/>
      </c>
      <c r="C99" s="289" t="str">
        <f>IF(INDEX('CoC Ranking Data'!$A$1:$CB$106,ROW($E100),7)&lt;&gt;"",INDEX('CoC Ranking Data'!$A$1:$CB$106,ROW($E100),7),"")</f>
        <v/>
      </c>
      <c r="D99" s="289" t="str">
        <f>IF(INDEX('CoC Ranking Data'!$A$1:$CB$106,ROW($E100),68)&lt;&gt;"",INDEX('CoC Ranking Data'!$A$1:$CB$106,ROW($E100),68),"")</f>
        <v/>
      </c>
      <c r="E99" s="15" t="str">
        <f t="shared" si="1"/>
        <v/>
      </c>
    </row>
    <row r="100" spans="1:5" x14ac:dyDescent="0.25">
      <c r="A100" s="288" t="str">
        <f>IF(INDEX('CoC Ranking Data'!$A$1:$CB$106,ROW($E101),4)&lt;&gt;"",INDEX('CoC Ranking Data'!$A$1:$CB$106,ROW($E101),4),"")</f>
        <v/>
      </c>
      <c r="B100" s="288" t="str">
        <f>IF(INDEX('CoC Ranking Data'!$A$1:$CB$106,ROW($E101),5)&lt;&gt;"",INDEX('CoC Ranking Data'!$A$1:$CB$106,ROW($E101),5),"")</f>
        <v/>
      </c>
      <c r="C100" s="289" t="str">
        <f>IF(INDEX('CoC Ranking Data'!$A$1:$CB$106,ROW($E101),7)&lt;&gt;"",INDEX('CoC Ranking Data'!$A$1:$CB$106,ROW($E101),7),"")</f>
        <v/>
      </c>
      <c r="D100" s="289" t="str">
        <f>IF(INDEX('CoC Ranking Data'!$A$1:$CB$106,ROW($E101),68)&lt;&gt;"",INDEX('CoC Ranking Data'!$A$1:$CB$106,ROW($E101),68),"")</f>
        <v/>
      </c>
      <c r="E100" s="15" t="str">
        <f t="shared" si="1"/>
        <v/>
      </c>
    </row>
    <row r="101" spans="1:5" x14ac:dyDescent="0.25">
      <c r="A101" s="288" t="str">
        <f>IF(INDEX('CoC Ranking Data'!$A$1:$CB$106,ROW($E102),4)&lt;&gt;"",INDEX('CoC Ranking Data'!$A$1:$CB$106,ROW($E102),4),"")</f>
        <v/>
      </c>
      <c r="B101" s="288" t="str">
        <f>IF(INDEX('CoC Ranking Data'!$A$1:$CB$106,ROW($E102),5)&lt;&gt;"",INDEX('CoC Ranking Data'!$A$1:$CB$106,ROW($E102),5),"")</f>
        <v/>
      </c>
      <c r="C101" s="289" t="str">
        <f>IF(INDEX('CoC Ranking Data'!$A$1:$CB$106,ROW($E102),7)&lt;&gt;"",INDEX('CoC Ranking Data'!$A$1:$CB$106,ROW($E102),7),"")</f>
        <v/>
      </c>
      <c r="D101" s="289" t="str">
        <f>IF(INDEX('CoC Ranking Data'!$A$1:$CB$106,ROW($E102),68)&lt;&gt;"",INDEX('CoC Ranking Data'!$A$1:$CB$106,ROW($E102),68),"")</f>
        <v/>
      </c>
      <c r="E101" s="15" t="str">
        <f t="shared" si="1"/>
        <v/>
      </c>
    </row>
    <row r="102" spans="1:5" x14ac:dyDescent="0.25">
      <c r="A102" s="288" t="str">
        <f>IF(INDEX('CoC Ranking Data'!$A$1:$CB$106,ROW($E103),4)&lt;&gt;"",INDEX('CoC Ranking Data'!$A$1:$CB$106,ROW($E103),4),"")</f>
        <v/>
      </c>
      <c r="B102" s="288" t="str">
        <f>IF(INDEX('CoC Ranking Data'!$A$1:$CB$106,ROW($E103),5)&lt;&gt;"",INDEX('CoC Ranking Data'!$A$1:$CB$106,ROW($E103),5),"")</f>
        <v/>
      </c>
      <c r="C102" s="289" t="str">
        <f>IF(INDEX('CoC Ranking Data'!$A$1:$CB$106,ROW($E103),7)&lt;&gt;"",INDEX('CoC Ranking Data'!$A$1:$CB$106,ROW($E103),7),"")</f>
        <v/>
      </c>
      <c r="D102" s="289" t="str">
        <f>IF(INDEX('CoC Ranking Data'!$A$1:$CB$106,ROW($E103),68)&lt;&gt;"",INDEX('CoC Ranking Data'!$A$1:$CB$106,ROW($E103),68),"")</f>
        <v/>
      </c>
      <c r="E102" s="15" t="str">
        <f t="shared" si="1"/>
        <v/>
      </c>
    </row>
  </sheetData>
  <sheetProtection algorithmName="SHA-512" hashValue="vyWLJkHhdo3zAUYKs9V6yugCkDj+SDUR85k+9bl9ba13i188Hy1+pLZzftf5haEHR8sj4UqHKcJsLDSsLNXMyQ==" saltValue="qqtoTyBH5X9cBn97dsI4Rg==" spinCount="100000" sheet="1" objects="1" scenarios="1" selectLockedCells="1"/>
  <mergeCells count="1">
    <mergeCell ref="B2:B4"/>
  </mergeCells>
  <hyperlinks>
    <hyperlink ref="E1" location="'Scoring Chart'!A1" display="Return to Scoring Chart" xr:uid="{00000000-0004-0000-1D00-000000000000}"/>
  </hyperlinks>
  <pageMargins left="0.7" right="0.7" top="0.75" bottom="0.75" header="0.3" footer="0.3"/>
  <pageSetup paperSize="5" scale="5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18.85546875" style="13" customWidth="1"/>
    <col min="5" max="6" width="21.42578125" style="13" customWidth="1"/>
    <col min="7" max="16384" width="9.140625" style="13"/>
  </cols>
  <sheetData>
    <row r="1" spans="1:5" ht="15.75" x14ac:dyDescent="0.25">
      <c r="A1" s="337"/>
      <c r="B1" s="375" t="s">
        <v>987</v>
      </c>
      <c r="C1" s="521" t="s">
        <v>727</v>
      </c>
      <c r="D1" s="521" t="s">
        <v>729</v>
      </c>
      <c r="E1" s="445" t="s">
        <v>581</v>
      </c>
    </row>
    <row r="2" spans="1:5" customFormat="1" ht="15.75" customHeight="1" x14ac:dyDescent="0.25">
      <c r="A2" s="338"/>
      <c r="B2" s="177" t="s">
        <v>624</v>
      </c>
      <c r="C2" s="520">
        <f>IFERROR(SUMIFS($D$9:$D$102, $D$9:$D$102, "&gt;0")/COUNTIFS($D$9:$D$102, "&gt;0"), "")</f>
        <v>1.8242045454545448</v>
      </c>
      <c r="D2" s="523">
        <f>IFERROR($C2 - ($C2 * 0.25), "")</f>
        <v>1.3681534090909087</v>
      </c>
    </row>
    <row r="3" spans="1:5" customFormat="1" ht="15.75" customHeight="1" x14ac:dyDescent="0.25">
      <c r="A3" s="338"/>
      <c r="B3" s="373" t="s">
        <v>625</v>
      </c>
      <c r="C3" s="12"/>
      <c r="D3" s="425"/>
    </row>
    <row r="4" spans="1:5" customFormat="1" ht="15.75" customHeight="1" x14ac:dyDescent="0.25">
      <c r="A4" s="338"/>
      <c r="B4" s="177" t="s">
        <v>629</v>
      </c>
      <c r="C4" s="520">
        <f>IFERROR(SUMIFS($D$9:$D$102, $C$9:$C$102, "PH",$D$9:$D$102, "&gt;0")/COUNTIFS($C$9:$C$102, "PH", $D$9:$D$102, "&gt;0"), "")</f>
        <v>1.9342857142857148</v>
      </c>
      <c r="D4" s="523">
        <f>IFERROR($C4 - ($C4 * 0.25), "")</f>
        <v>1.4507142857142861</v>
      </c>
    </row>
    <row r="5" spans="1:5" customFormat="1" ht="15.75" customHeight="1" x14ac:dyDescent="0.25">
      <c r="A5" s="338"/>
      <c r="B5" s="373" t="s">
        <v>626</v>
      </c>
      <c r="C5" s="520">
        <f>SUMIFS($D$9:$D$102, $C$9:$C$102, "PH-RRH",$D$9:$D$102, "&gt;0")/COUNTIFS($C$9:$C$102, "PH-RRH", $D$9:$D$102, "&gt;0")</f>
        <v>1.316875</v>
      </c>
      <c r="D5" s="523">
        <f t="shared" ref="D5:D7" si="0">IFERROR($C5 - ($C5 * 0.25), "")</f>
        <v>0.98765625000000001</v>
      </c>
    </row>
    <row r="6" spans="1:5" customFormat="1" ht="15.75" customHeight="1" x14ac:dyDescent="0.25">
      <c r="A6" s="338"/>
      <c r="B6" s="522" t="s">
        <v>627</v>
      </c>
      <c r="C6" s="520">
        <f>SUMIFS($D$9:$D$102, $C$9:$C$102, "SSO",$D$9:$D$102, "&gt;0")/COUNTIFS($C$9:$C$102, "SSO", $D$9:$D$102, "&gt;0")</f>
        <v>2.0299999999999998</v>
      </c>
      <c r="D6" s="523">
        <f t="shared" si="0"/>
        <v>1.5225</v>
      </c>
    </row>
    <row r="7" spans="1:5" ht="16.5" thickBot="1" x14ac:dyDescent="0.3">
      <c r="B7" s="522" t="s">
        <v>628</v>
      </c>
      <c r="C7" s="520" t="str">
        <f>IFERROR(SUMIFS($D$9:$D$102, $C$9:$C$102, "TH",$D$9:$D$102, "&gt;0")/COUNTIFS($C$9:$C$102, "TH", $D$9:$D$102, "&gt;0"), "")</f>
        <v/>
      </c>
      <c r="D7" s="523" t="str">
        <f t="shared" si="0"/>
        <v/>
      </c>
      <c r="E7"/>
    </row>
    <row r="8" spans="1:5" ht="15" thickBot="1" x14ac:dyDescent="0.25">
      <c r="A8" s="334" t="s">
        <v>2</v>
      </c>
      <c r="B8" s="334" t="s">
        <v>3</v>
      </c>
      <c r="C8" s="294" t="s">
        <v>4</v>
      </c>
      <c r="D8" s="296" t="s">
        <v>262</v>
      </c>
      <c r="E8" s="324" t="s">
        <v>1</v>
      </c>
    </row>
    <row r="9" spans="1:5" s="14" customFormat="1" ht="12.75" x14ac:dyDescent="0.2">
      <c r="A9" s="288" t="str">
        <f>IF(INDEX('CoC Ranking Data'!$A$1:$CB$106,ROW($E9),4)&lt;&gt;"",INDEX('CoC Ranking Data'!$A$1:$CB$106,ROW($E9),4),"")</f>
        <v>Blair County Community Action Program</v>
      </c>
      <c r="B9" s="288" t="str">
        <f>IF(INDEX('CoC Ranking Data'!$A$1:$CB$106,ROW($E9),5)&lt;&gt;"",INDEX('CoC Ranking Data'!$A$1:$CB$106,ROW($E9),5),"")</f>
        <v>Rapid Re-Housing Consolidation</v>
      </c>
      <c r="C9" s="289" t="str">
        <f>IF(INDEX('CoC Ranking Data'!$A$1:$CB$106,ROW($E9),7)&lt;&gt;"",INDEX('CoC Ranking Data'!$A$1:$CB$106,ROW($E9),7),"")</f>
        <v>PH-RRH</v>
      </c>
      <c r="D9" s="323">
        <f>IF(INDEX('CoC Ranking Data'!$A$1:$CB$106,ROW($E9),49)&lt;&gt;"",INDEX('CoC Ranking Data'!$A$1:$CB$106,ROW($E9),49),"")</f>
        <v>1.6150000000000002</v>
      </c>
      <c r="E9" s="321">
        <f>IF(AND(A9&lt;&gt;"", D9&lt;&gt;""), IF(C9 = "PH", IF(D9 &gt;= $C$4, 7.5, IF(AND(D9 &lt; $C$4, D9 &gt;= ($C$4 - ($C$4 * 0.25))), 2.5, 0)), IF(C9 = "PH-RRH", IF(D9 &gt;= $C$5, 7.5, IF(AND(D9 &lt; $C$5, D9 &gt;= ($C$5 - ($C$5 * 0.25))), 2.5, 0)), IF(C9 = "SSO", IF(D9 &gt;= $C$6, 7.5, IF(AND(D9 &lt; $C$6, D9 &gt;= ($C$6 - ($C$6 * 0.25))), 2.5, 0)), IF(C9 = "TH", IF(D9 &gt;= $C$7, 7.5, IF(AND(D9 &lt; $C$7, D9 &gt;= ($C$7 - ($C$7 * 0.25))), 2.5, 0)), "")))),"")</f>
        <v>7.5</v>
      </c>
    </row>
    <row r="10" spans="1:5" s="14" customFormat="1" ht="12.75" x14ac:dyDescent="0.2">
      <c r="A10" s="288" t="str">
        <f>IF(INDEX('CoC Ranking Data'!$A$1:$CB$106,ROW($E10),4)&lt;&gt;"",INDEX('CoC Ranking Data'!$A$1:$CB$106,ROW($E10),4),"")</f>
        <v>Catholic Charities of the Diocese of Allentown</v>
      </c>
      <c r="B10" s="288" t="str">
        <f>IF(INDEX('CoC Ranking Data'!$A$1:$CB$106,ROW($E10),5)&lt;&gt;"",INDEX('CoC Ranking Data'!$A$1:$CB$106,ROW($E10),5),"")</f>
        <v>Permanent Supportive Housing Program</v>
      </c>
      <c r="C10" s="289" t="str">
        <f>IF(INDEX('CoC Ranking Data'!$A$1:$CB$106,ROW($E10),7)&lt;&gt;"",INDEX('CoC Ranking Data'!$A$1:$CB$106,ROW($E10),7),"")</f>
        <v>PH</v>
      </c>
      <c r="D10" s="323">
        <f>IF(INDEX('CoC Ranking Data'!$A$1:$CB$106,ROW($E10),49)&lt;&gt;"",INDEX('CoC Ranking Data'!$A$1:$CB$106,ROW($E10),49),"")</f>
        <v>1.7</v>
      </c>
      <c r="E10" s="321">
        <f t="shared" ref="E10:E73" si="1">IF(AND(A10&lt;&gt;"", D10&lt;&gt;""), IF(C10 = "PH", IF(D10 &gt;= $C$4, 7.5, IF(AND(D10 &lt; $C$4, D10 &gt;= ($C$4 - ($C$4 * 0.25))), 2.5, 0)), IF(C10 = "PH-RRH", IF(D10 &gt;= $C$5, 7.5, IF(AND(D10 &lt; $C$5, D10 &gt;= ($C$5 - ($C$5 * 0.25))), 2.5, 0)), IF(C10 = "SSO", IF(D10 &gt;= $C$6, 7.5, IF(AND(D10 &lt; $C$6, D10 &gt;= ($C$6 - ($C$6 * 0.25))), 2.5, 0)), IF(C10 = "TH", IF(D10 &gt;= $C$7, 7.5, IF(AND(D10 &lt; $C$7, D10 &gt;= ($C$7 - ($C$7 * 0.25))), 2.5, 0)), "")))),"")</f>
        <v>2.5</v>
      </c>
    </row>
    <row r="11" spans="1:5" s="14" customFormat="1" ht="12.75" x14ac:dyDescent="0.2">
      <c r="A11" s="288" t="str">
        <f>IF(INDEX('CoC Ranking Data'!$A$1:$CB$106,ROW($E11),4)&lt;&gt;"",INDEX('CoC Ranking Data'!$A$1:$CB$106,ROW($E11),4),"")</f>
        <v>Catholic Social Services of the Diocese of Scranton, Inc.</v>
      </c>
      <c r="B11" s="288" t="str">
        <f>IF(INDEX('CoC Ranking Data'!$A$1:$CB$106,ROW($E11),5)&lt;&gt;"",INDEX('CoC Ranking Data'!$A$1:$CB$106,ROW($E11),5),"")</f>
        <v>PSHP Pike County</v>
      </c>
      <c r="C11" s="289" t="str">
        <f>IF(INDEX('CoC Ranking Data'!$A$1:$CB$106,ROW($E11),7)&lt;&gt;"",INDEX('CoC Ranking Data'!$A$1:$CB$106,ROW($E11),7),"")</f>
        <v>PH</v>
      </c>
      <c r="D11" s="323">
        <f>IF(INDEX('CoC Ranking Data'!$A$1:$CB$106,ROW($E11),49)&lt;&gt;"",INDEX('CoC Ranking Data'!$A$1:$CB$106,ROW($E11),49),"")</f>
        <v>2.2000000000000002</v>
      </c>
      <c r="E11" s="321">
        <f t="shared" si="1"/>
        <v>7.5</v>
      </c>
    </row>
    <row r="12" spans="1:5" s="14" customFormat="1" ht="12.75" x14ac:dyDescent="0.2">
      <c r="A12" s="288" t="str">
        <f>IF(INDEX('CoC Ranking Data'!$A$1:$CB$106,ROW($E12),4)&lt;&gt;"",INDEX('CoC Ranking Data'!$A$1:$CB$106,ROW($E12),4),"")</f>
        <v>Catholic Social Services of the Diocese of Scranton, Inc.</v>
      </c>
      <c r="B12" s="288" t="str">
        <f>IF(INDEX('CoC Ranking Data'!$A$1:$CB$106,ROW($E12),5)&lt;&gt;"",INDEX('CoC Ranking Data'!$A$1:$CB$106,ROW($E12),5),"")</f>
        <v>Rural Permanent Supportive Housing Program</v>
      </c>
      <c r="C12" s="289" t="str">
        <f>IF(INDEX('CoC Ranking Data'!$A$1:$CB$106,ROW($E12),7)&lt;&gt;"",INDEX('CoC Ranking Data'!$A$1:$CB$106,ROW($E12),7),"")</f>
        <v>PH</v>
      </c>
      <c r="D12" s="323">
        <f>IF(INDEX('CoC Ranking Data'!$A$1:$CB$106,ROW($E12),49)&lt;&gt;"",INDEX('CoC Ranking Data'!$A$1:$CB$106,ROW($E12),49),"")</f>
        <v>2.4</v>
      </c>
      <c r="E12" s="321">
        <f t="shared" si="1"/>
        <v>7.5</v>
      </c>
    </row>
    <row r="13" spans="1:5" s="14" customFormat="1" ht="12.75" x14ac:dyDescent="0.2">
      <c r="A13" s="288" t="str">
        <f>IF(INDEX('CoC Ranking Data'!$A$1:$CB$106,ROW($E13),4)&lt;&gt;"",INDEX('CoC Ranking Data'!$A$1:$CB$106,ROW($E13),4),"")</f>
        <v>Catholic Social Services of the Diocese of Scranton, Inc.</v>
      </c>
      <c r="B13" s="288" t="str">
        <f>IF(INDEX('CoC Ranking Data'!$A$1:$CB$106,ROW($E13),5)&lt;&gt;"",INDEX('CoC Ranking Data'!$A$1:$CB$106,ROW($E13),5),"")</f>
        <v>Susquehanna/Wayne PSHP</v>
      </c>
      <c r="C13" s="289" t="str">
        <f>IF(INDEX('CoC Ranking Data'!$A$1:$CB$106,ROW($E13),7)&lt;&gt;"",INDEX('CoC Ranking Data'!$A$1:$CB$106,ROW($E13),7),"")</f>
        <v>PH</v>
      </c>
      <c r="D13" s="323">
        <f>IF(INDEX('CoC Ranking Data'!$A$1:$CB$106,ROW($E13),49)&lt;&gt;"",INDEX('CoC Ranking Data'!$A$1:$CB$106,ROW($E13),49),"")</f>
        <v>2.8</v>
      </c>
      <c r="E13" s="321">
        <f t="shared" si="1"/>
        <v>7.5</v>
      </c>
    </row>
    <row r="14" spans="1:5" s="14" customFormat="1" ht="12.75" x14ac:dyDescent="0.2">
      <c r="A14" s="288" t="str">
        <f>IF(INDEX('CoC Ranking Data'!$A$1:$CB$106,ROW($E14),4)&lt;&gt;"",INDEX('CoC Ranking Data'!$A$1:$CB$106,ROW($E14),4),"")</f>
        <v>Center for Community Action</v>
      </c>
      <c r="B14" s="288" t="str">
        <f>IF(INDEX('CoC Ranking Data'!$A$1:$CB$106,ROW($E14),5)&lt;&gt;"",INDEX('CoC Ranking Data'!$A$1:$CB$106,ROW($E14),5),"")</f>
        <v>Bedford, Fulton, Huntingdon RRH FFY2018</v>
      </c>
      <c r="C14" s="289" t="str">
        <f>IF(INDEX('CoC Ranking Data'!$A$1:$CB$106,ROW($E14),7)&lt;&gt;"",INDEX('CoC Ranking Data'!$A$1:$CB$106,ROW($E14),7),"")</f>
        <v>PH-RRH</v>
      </c>
      <c r="D14" s="323">
        <f>IF(INDEX('CoC Ranking Data'!$A$1:$CB$106,ROW($E14),49)&lt;&gt;"",INDEX('CoC Ranking Data'!$A$1:$CB$106,ROW($E14),49),"")</f>
        <v>1.1299999999999999</v>
      </c>
      <c r="E14" s="321">
        <f t="shared" si="1"/>
        <v>2.5</v>
      </c>
    </row>
    <row r="15" spans="1:5" s="14" customFormat="1" ht="12.75" x14ac:dyDescent="0.2">
      <c r="A15" s="288" t="str">
        <f>IF(INDEX('CoC Ranking Data'!$A$1:$CB$106,ROW($E15),4)&lt;&gt;"",INDEX('CoC Ranking Data'!$A$1:$CB$106,ROW($E15),4),"")</f>
        <v>Centre County Government</v>
      </c>
      <c r="B15" s="288" t="str">
        <f>IF(INDEX('CoC Ranking Data'!$A$1:$CB$106,ROW($E15),5)&lt;&gt;"",INDEX('CoC Ranking Data'!$A$1:$CB$106,ROW($E15),5),"")</f>
        <v>Centre County Rapid Re Housing Program</v>
      </c>
      <c r="C15" s="289" t="str">
        <f>IF(INDEX('CoC Ranking Data'!$A$1:$CB$106,ROW($E15),7)&lt;&gt;"",INDEX('CoC Ranking Data'!$A$1:$CB$106,ROW($E15),7),"")</f>
        <v>PH-RRH</v>
      </c>
      <c r="D15" s="323">
        <f>IF(INDEX('CoC Ranking Data'!$A$1:$CB$106,ROW($E15),49)&lt;&gt;"",INDEX('CoC Ranking Data'!$A$1:$CB$106,ROW($E15),49),"")</f>
        <v>1.36</v>
      </c>
      <c r="E15" s="321">
        <f t="shared" si="1"/>
        <v>7.5</v>
      </c>
    </row>
    <row r="16" spans="1:5" s="14" customFormat="1" ht="12.75" x14ac:dyDescent="0.2">
      <c r="A16" s="288" t="str">
        <f>IF(INDEX('CoC Ranking Data'!$A$1:$CB$106,ROW($E16),4)&lt;&gt;"",INDEX('CoC Ranking Data'!$A$1:$CB$106,ROW($E16),4),"")</f>
        <v>County of Cambria</v>
      </c>
      <c r="B16" s="288" t="str">
        <f>IF(INDEX('CoC Ranking Data'!$A$1:$CB$106,ROW($E16),5)&lt;&gt;"",INDEX('CoC Ranking Data'!$A$1:$CB$106,ROW($E16),5),"")</f>
        <v>Cambria County Comprehensive Housing Program</v>
      </c>
      <c r="C16" s="289" t="str">
        <f>IF(INDEX('CoC Ranking Data'!$A$1:$CB$106,ROW($E16),7)&lt;&gt;"",INDEX('CoC Ranking Data'!$A$1:$CB$106,ROW($E16),7),"")</f>
        <v>PH</v>
      </c>
      <c r="D16" s="323">
        <f>IF(INDEX('CoC Ranking Data'!$A$1:$CB$106,ROW($E16),49)&lt;&gt;"",INDEX('CoC Ranking Data'!$A$1:$CB$106,ROW($E16),49),"")</f>
        <v>2.1</v>
      </c>
      <c r="E16" s="321">
        <f t="shared" si="1"/>
        <v>7.5</v>
      </c>
    </row>
    <row r="17" spans="1:5" s="14" customFormat="1" ht="12.75" x14ac:dyDescent="0.2">
      <c r="A17" s="288" t="str">
        <f>IF(INDEX('CoC Ranking Data'!$A$1:$CB$106,ROW($E17),4)&lt;&gt;"",INDEX('CoC Ranking Data'!$A$1:$CB$106,ROW($E17),4),"")</f>
        <v>County of Franklin</v>
      </c>
      <c r="B17" s="288" t="str">
        <f>IF(INDEX('CoC Ranking Data'!$A$1:$CB$106,ROW($E17),5)&lt;&gt;"",INDEX('CoC Ranking Data'!$A$1:$CB$106,ROW($E17),5),"")</f>
        <v>Franklin/ Fulton S+C Project 2019</v>
      </c>
      <c r="C17" s="289" t="str">
        <f>IF(INDEX('CoC Ranking Data'!$A$1:$CB$106,ROW($E17),7)&lt;&gt;"",INDEX('CoC Ranking Data'!$A$1:$CB$106,ROW($E17),7),"")</f>
        <v>PH</v>
      </c>
      <c r="D17" s="323">
        <f>IF(INDEX('CoC Ranking Data'!$A$1:$CB$106,ROW($E17),49)&lt;&gt;"",INDEX('CoC Ranking Data'!$A$1:$CB$106,ROW($E17),49),"")</f>
        <v>2.5499999999999998</v>
      </c>
      <c r="E17" s="321">
        <f t="shared" si="1"/>
        <v>7.5</v>
      </c>
    </row>
    <row r="18" spans="1:5" s="14" customFormat="1" ht="12.75" x14ac:dyDescent="0.2">
      <c r="A18" s="288" t="str">
        <f>IF(INDEX('CoC Ranking Data'!$A$1:$CB$106,ROW($E18),4)&lt;&gt;"",INDEX('CoC Ranking Data'!$A$1:$CB$106,ROW($E18),4),"")</f>
        <v>County of Franklin</v>
      </c>
      <c r="B18" s="288" t="str">
        <f>IF(INDEX('CoC Ranking Data'!$A$1:$CB$106,ROW($E18),5)&lt;&gt;"",INDEX('CoC Ranking Data'!$A$1:$CB$106,ROW($E18),5),"")</f>
        <v>Franklin/Fulton Homeless Assistance Project 2019</v>
      </c>
      <c r="C18" s="289" t="str">
        <f>IF(INDEX('CoC Ranking Data'!$A$1:$CB$106,ROW($E18),7)&lt;&gt;"",INDEX('CoC Ranking Data'!$A$1:$CB$106,ROW($E18),7),"")</f>
        <v>PH</v>
      </c>
      <c r="D18" s="323">
        <f>IF(INDEX('CoC Ranking Data'!$A$1:$CB$106,ROW($E18),49)&lt;&gt;"",INDEX('CoC Ranking Data'!$A$1:$CB$106,ROW($E18),49),"")</f>
        <v>2</v>
      </c>
      <c r="E18" s="321">
        <f t="shared" si="1"/>
        <v>7.5</v>
      </c>
    </row>
    <row r="19" spans="1:5" s="14" customFormat="1" ht="12.75" x14ac:dyDescent="0.2">
      <c r="A19" s="288" t="str">
        <f>IF(INDEX('CoC Ranking Data'!$A$1:$CB$106,ROW($E19),4)&lt;&gt;"",INDEX('CoC Ranking Data'!$A$1:$CB$106,ROW($E19),4),"")</f>
        <v>County of Lycoming DBA Lycoming-Clinton Joinder Board</v>
      </c>
      <c r="B19" s="288" t="str">
        <f>IF(INDEX('CoC Ranking Data'!$A$1:$CB$106,ROW($E19),5)&lt;&gt;"",INDEX('CoC Ranking Data'!$A$1:$CB$106,ROW($E19),5),"")</f>
        <v>Lycoming/Clinton Renewal #7</v>
      </c>
      <c r="C19" s="289" t="str">
        <f>IF(INDEX('CoC Ranking Data'!$A$1:$CB$106,ROW($E19),7)&lt;&gt;"",INDEX('CoC Ranking Data'!$A$1:$CB$106,ROW($E19),7),"")</f>
        <v>PH</v>
      </c>
      <c r="D19" s="323">
        <f>IF(INDEX('CoC Ranking Data'!$A$1:$CB$106,ROW($E19),49)&lt;&gt;"",INDEX('CoC Ranking Data'!$A$1:$CB$106,ROW($E19),49),"")</f>
        <v>1.6</v>
      </c>
      <c r="E19" s="321">
        <f t="shared" si="1"/>
        <v>2.5</v>
      </c>
    </row>
    <row r="20" spans="1:5" s="14" customFormat="1" ht="12.75" x14ac:dyDescent="0.2">
      <c r="A20" s="288" t="str">
        <f>IF(INDEX('CoC Ranking Data'!$A$1:$CB$106,ROW($E20),4)&lt;&gt;"",INDEX('CoC Ranking Data'!$A$1:$CB$106,ROW($E20),4),"")</f>
        <v>Fitzmaurice Community Services, Inc</v>
      </c>
      <c r="B20" s="288" t="str">
        <f>IF(INDEX('CoC Ranking Data'!$A$1:$CB$106,ROW($E20),5)&lt;&gt;"",INDEX('CoC Ranking Data'!$A$1:$CB$106,ROW($E20),5),"")</f>
        <v>Pathfinders</v>
      </c>
      <c r="C20" s="289" t="str">
        <f>IF(INDEX('CoC Ranking Data'!$A$1:$CB$106,ROW($E20),7)&lt;&gt;"",INDEX('CoC Ranking Data'!$A$1:$CB$106,ROW($E20),7),"")</f>
        <v>PH</v>
      </c>
      <c r="D20" s="323">
        <f>IF(INDEX('CoC Ranking Data'!$A$1:$CB$106,ROW($E20),49)&lt;&gt;"",INDEX('CoC Ranking Data'!$A$1:$CB$106,ROW($E20),49),"")</f>
        <v>1.68</v>
      </c>
      <c r="E20" s="321">
        <f t="shared" si="1"/>
        <v>2.5</v>
      </c>
    </row>
    <row r="21" spans="1:5" s="14" customFormat="1" ht="12.75" x14ac:dyDescent="0.2">
      <c r="A21" s="288" t="str">
        <f>IF(INDEX('CoC Ranking Data'!$A$1:$CB$106,ROW($E21),4)&lt;&gt;"",INDEX('CoC Ranking Data'!$A$1:$CB$106,ROW($E21),4),"")</f>
        <v>Housing Authority of Monroe County</v>
      </c>
      <c r="B21" s="288" t="str">
        <f>IF(INDEX('CoC Ranking Data'!$A$1:$CB$106,ROW($E21),5)&lt;&gt;"",INDEX('CoC Ranking Data'!$A$1:$CB$106,ROW($E21),5),"")</f>
        <v>Shelter Plus Care MC</v>
      </c>
      <c r="C21" s="289" t="str">
        <f>IF(INDEX('CoC Ranking Data'!$A$1:$CB$106,ROW($E21),7)&lt;&gt;"",INDEX('CoC Ranking Data'!$A$1:$CB$106,ROW($E21),7),"")</f>
        <v>PH</v>
      </c>
      <c r="D21" s="323">
        <f>IF(INDEX('CoC Ranking Data'!$A$1:$CB$106,ROW($E21),49)&lt;&gt;"",INDEX('CoC Ranking Data'!$A$1:$CB$106,ROW($E21),49),"")</f>
        <v>1.24</v>
      </c>
      <c r="E21" s="321">
        <f t="shared" si="1"/>
        <v>0</v>
      </c>
    </row>
    <row r="22" spans="1:5" s="14" customFormat="1" ht="12.75" x14ac:dyDescent="0.2">
      <c r="A22" s="288" t="str">
        <f>IF(INDEX('CoC Ranking Data'!$A$1:$CB$106,ROW($E22),4)&lt;&gt;"",INDEX('CoC Ranking Data'!$A$1:$CB$106,ROW($E22),4),"")</f>
        <v>Housing Authority of the County of Cumberland</v>
      </c>
      <c r="B22" s="288" t="str">
        <f>IF(INDEX('CoC Ranking Data'!$A$1:$CB$106,ROW($E22),5)&lt;&gt;"",INDEX('CoC Ranking Data'!$A$1:$CB$106,ROW($E22),5),"")</f>
        <v>Carlisle Supportive Housing Program</v>
      </c>
      <c r="C22" s="289" t="str">
        <f>IF(INDEX('CoC Ranking Data'!$A$1:$CB$106,ROW($E22),7)&lt;&gt;"",INDEX('CoC Ranking Data'!$A$1:$CB$106,ROW($E22),7),"")</f>
        <v>PH</v>
      </c>
      <c r="D22" s="323">
        <f>IF(INDEX('CoC Ranking Data'!$A$1:$CB$106,ROW($E22),49)&lt;&gt;"",INDEX('CoC Ranking Data'!$A$1:$CB$106,ROW($E22),49),"")</f>
        <v>1.5</v>
      </c>
      <c r="E22" s="321">
        <f t="shared" si="1"/>
        <v>2.5</v>
      </c>
    </row>
    <row r="23" spans="1:5" s="14" customFormat="1" ht="12.75" x14ac:dyDescent="0.2">
      <c r="A23" s="288" t="str">
        <f>IF(INDEX('CoC Ranking Data'!$A$1:$CB$106,ROW($E23),4)&lt;&gt;"",INDEX('CoC Ranking Data'!$A$1:$CB$106,ROW($E23),4),"")</f>
        <v>Housing Authority of the County of Cumberland</v>
      </c>
      <c r="B23" s="288" t="str">
        <f>IF(INDEX('CoC Ranking Data'!$A$1:$CB$106,ROW($E23),5)&lt;&gt;"",INDEX('CoC Ranking Data'!$A$1:$CB$106,ROW($E23),5),"")</f>
        <v>Perry County Rapid ReHousing</v>
      </c>
      <c r="C23" s="289" t="str">
        <f>IF(INDEX('CoC Ranking Data'!$A$1:$CB$106,ROW($E23),7)&lt;&gt;"",INDEX('CoC Ranking Data'!$A$1:$CB$106,ROW($E23),7),"")</f>
        <v>PH-RRH</v>
      </c>
      <c r="D23" s="323">
        <f>IF(INDEX('CoC Ranking Data'!$A$1:$CB$106,ROW($E23),49)&lt;&gt;"",INDEX('CoC Ranking Data'!$A$1:$CB$106,ROW($E23),49),"")</f>
        <v>1.2</v>
      </c>
      <c r="E23" s="321">
        <f t="shared" si="1"/>
        <v>2.5</v>
      </c>
    </row>
    <row r="24" spans="1:5" s="14" customFormat="1" ht="12.75" x14ac:dyDescent="0.2">
      <c r="A24" s="288" t="str">
        <f>IF(INDEX('CoC Ranking Data'!$A$1:$CB$106,ROW($E24),4)&lt;&gt;"",INDEX('CoC Ranking Data'!$A$1:$CB$106,ROW($E24),4),"")</f>
        <v>Housing Authority of the County of Cumberland</v>
      </c>
      <c r="B24" s="288" t="str">
        <f>IF(INDEX('CoC Ranking Data'!$A$1:$CB$106,ROW($E24),5)&lt;&gt;"",INDEX('CoC Ranking Data'!$A$1:$CB$106,ROW($E24),5),"")</f>
        <v>Perry County Veterans Program</v>
      </c>
      <c r="C24" s="289" t="str">
        <f>IF(INDEX('CoC Ranking Data'!$A$1:$CB$106,ROW($E24),7)&lt;&gt;"",INDEX('CoC Ranking Data'!$A$1:$CB$106,ROW($E24),7),"")</f>
        <v>PH</v>
      </c>
      <c r="D24" s="323">
        <f>IF(INDEX('CoC Ranking Data'!$A$1:$CB$106,ROW($E24),49)&lt;&gt;"",INDEX('CoC Ranking Data'!$A$1:$CB$106,ROW($E24),49),"")</f>
        <v>1.83</v>
      </c>
      <c r="E24" s="321">
        <f t="shared" si="1"/>
        <v>2.5</v>
      </c>
    </row>
    <row r="25" spans="1:5" s="14" customFormat="1" ht="12.75" x14ac:dyDescent="0.2">
      <c r="A25" s="288" t="str">
        <f>IF(INDEX('CoC Ranking Data'!$A$1:$CB$106,ROW($E25),4)&lt;&gt;"",INDEX('CoC Ranking Data'!$A$1:$CB$106,ROW($E25),4),"")</f>
        <v>Housing Authority of the County of Cumberland</v>
      </c>
      <c r="B25" s="288" t="str">
        <f>IF(INDEX('CoC Ranking Data'!$A$1:$CB$106,ROW($E25),5)&lt;&gt;"",INDEX('CoC Ranking Data'!$A$1:$CB$106,ROW($E25),5),"")</f>
        <v>PSH Consolidated</v>
      </c>
      <c r="C25" s="289" t="str">
        <f>IF(INDEX('CoC Ranking Data'!$A$1:$CB$106,ROW($E25),7)&lt;&gt;"",INDEX('CoC Ranking Data'!$A$1:$CB$106,ROW($E25),7),"")</f>
        <v>PH</v>
      </c>
      <c r="D25" s="323">
        <f>IF(INDEX('CoC Ranking Data'!$A$1:$CB$106,ROW($E25),49)&lt;&gt;"",INDEX('CoC Ranking Data'!$A$1:$CB$106,ROW($E25),49),"")</f>
        <v>1.79</v>
      </c>
      <c r="E25" s="321">
        <f t="shared" si="1"/>
        <v>2.5</v>
      </c>
    </row>
    <row r="26" spans="1:5" s="14" customFormat="1" ht="12.75" x14ac:dyDescent="0.2">
      <c r="A26" s="288" t="str">
        <f>IF(INDEX('CoC Ranking Data'!$A$1:$CB$106,ROW($E26),4)&lt;&gt;"",INDEX('CoC Ranking Data'!$A$1:$CB$106,ROW($E26),4),"")</f>
        <v>Housing Authority of the County of Cumberland</v>
      </c>
      <c r="B26" s="288" t="str">
        <f>IF(INDEX('CoC Ranking Data'!$A$1:$CB$106,ROW($E26),5)&lt;&gt;"",INDEX('CoC Ranking Data'!$A$1:$CB$106,ROW($E26),5),"")</f>
        <v>Rapid Rehousing Cumberland Perry Lebanon</v>
      </c>
      <c r="C26" s="289" t="str">
        <f>IF(INDEX('CoC Ranking Data'!$A$1:$CB$106,ROW($E26),7)&lt;&gt;"",INDEX('CoC Ranking Data'!$A$1:$CB$106,ROW($E26),7),"")</f>
        <v>PH-RRH</v>
      </c>
      <c r="D26" s="323">
        <f>IF(INDEX('CoC Ranking Data'!$A$1:$CB$106,ROW($E26),49)&lt;&gt;"",INDEX('CoC Ranking Data'!$A$1:$CB$106,ROW($E26),49),"")</f>
        <v>0</v>
      </c>
      <c r="E26" s="321">
        <f t="shared" si="1"/>
        <v>0</v>
      </c>
    </row>
    <row r="27" spans="1:5" s="14" customFormat="1" ht="12.75" x14ac:dyDescent="0.2">
      <c r="A27" s="288" t="str">
        <f>IF(INDEX('CoC Ranking Data'!$A$1:$CB$106,ROW($E27),4)&lt;&gt;"",INDEX('CoC Ranking Data'!$A$1:$CB$106,ROW($E27),4),"")</f>
        <v>Housing Authority of the County of Cumberland</v>
      </c>
      <c r="B27" s="288" t="str">
        <f>IF(INDEX('CoC Ranking Data'!$A$1:$CB$106,ROW($E27),5)&lt;&gt;"",INDEX('CoC Ranking Data'!$A$1:$CB$106,ROW($E27),5),"")</f>
        <v>Rapid Rehousing II</v>
      </c>
      <c r="C27" s="289" t="str">
        <f>IF(INDEX('CoC Ranking Data'!$A$1:$CB$106,ROW($E27),7)&lt;&gt;"",INDEX('CoC Ranking Data'!$A$1:$CB$106,ROW($E27),7),"")</f>
        <v>PH-RRH</v>
      </c>
      <c r="D27" s="323">
        <f>IF(INDEX('CoC Ranking Data'!$A$1:$CB$106,ROW($E27),49)&lt;&gt;"",INDEX('CoC Ranking Data'!$A$1:$CB$106,ROW($E27),49),"")</f>
        <v>1.33</v>
      </c>
      <c r="E27" s="321">
        <f t="shared" si="1"/>
        <v>7.5</v>
      </c>
    </row>
    <row r="28" spans="1:5" s="14" customFormat="1" ht="12.75" x14ac:dyDescent="0.2">
      <c r="A28" s="288" t="str">
        <f>IF(INDEX('CoC Ranking Data'!$A$1:$CB$106,ROW($E28),4)&lt;&gt;"",INDEX('CoC Ranking Data'!$A$1:$CB$106,ROW($E28),4),"")</f>
        <v>Housing Authority of the County of Cumberland</v>
      </c>
      <c r="B28" s="288" t="str">
        <f>IF(INDEX('CoC Ranking Data'!$A$1:$CB$106,ROW($E28),5)&lt;&gt;"",INDEX('CoC Ranking Data'!$A$1:$CB$106,ROW($E28),5),"")</f>
        <v>Shelter + Care Chronic</v>
      </c>
      <c r="C28" s="289" t="str">
        <f>IF(INDEX('CoC Ranking Data'!$A$1:$CB$106,ROW($E28),7)&lt;&gt;"",INDEX('CoC Ranking Data'!$A$1:$CB$106,ROW($E28),7),"")</f>
        <v>PH</v>
      </c>
      <c r="D28" s="323">
        <f>IF(INDEX('CoC Ranking Data'!$A$1:$CB$106,ROW($E28),49)&lt;&gt;"",INDEX('CoC Ranking Data'!$A$1:$CB$106,ROW($E28),49),"")</f>
        <v>1.68</v>
      </c>
      <c r="E28" s="321">
        <f t="shared" si="1"/>
        <v>2.5</v>
      </c>
    </row>
    <row r="29" spans="1:5" s="14" customFormat="1" ht="12.75" x14ac:dyDescent="0.2">
      <c r="A29" s="288" t="str">
        <f>IF(INDEX('CoC Ranking Data'!$A$1:$CB$106,ROW($E29),4)&lt;&gt;"",INDEX('CoC Ranking Data'!$A$1:$CB$106,ROW($E29),4),"")</f>
        <v>Housing Development Corporation of NEPA</v>
      </c>
      <c r="B29" s="288" t="str">
        <f>IF(INDEX('CoC Ranking Data'!$A$1:$CB$106,ROW($E29),5)&lt;&gt;"",INDEX('CoC Ranking Data'!$A$1:$CB$106,ROW($E29),5),"")</f>
        <v>HDC SHP 3 2016</v>
      </c>
      <c r="C29" s="289" t="str">
        <f>IF(INDEX('CoC Ranking Data'!$A$1:$CB$106,ROW($E29),7)&lt;&gt;"",INDEX('CoC Ranking Data'!$A$1:$CB$106,ROW($E29),7),"")</f>
        <v>PH</v>
      </c>
      <c r="D29" s="323">
        <f>IF(INDEX('CoC Ranking Data'!$A$1:$CB$106,ROW($E29),49)&lt;&gt;"",INDEX('CoC Ranking Data'!$A$1:$CB$106,ROW($E29),49),"")</f>
        <v>2.38</v>
      </c>
      <c r="E29" s="321">
        <f t="shared" si="1"/>
        <v>7.5</v>
      </c>
    </row>
    <row r="30" spans="1:5" s="14" customFormat="1" ht="12.75" x14ac:dyDescent="0.2">
      <c r="A30" s="288" t="str">
        <f>IF(INDEX('CoC Ranking Data'!$A$1:$CB$106,ROW($E30),4)&lt;&gt;"",INDEX('CoC Ranking Data'!$A$1:$CB$106,ROW($E30),4),"")</f>
        <v>Housing Development Corporation of NEPA</v>
      </c>
      <c r="B30" s="288" t="str">
        <f>IF(INDEX('CoC Ranking Data'!$A$1:$CB$106,ROW($E30),5)&lt;&gt;"",INDEX('CoC Ranking Data'!$A$1:$CB$106,ROW($E30),5),"")</f>
        <v>HDC SHP 6 2016</v>
      </c>
      <c r="C30" s="289" t="str">
        <f>IF(INDEX('CoC Ranking Data'!$A$1:$CB$106,ROW($E30),7)&lt;&gt;"",INDEX('CoC Ranking Data'!$A$1:$CB$106,ROW($E30),7),"")</f>
        <v>PH</v>
      </c>
      <c r="D30" s="323">
        <f>IF(INDEX('CoC Ranking Data'!$A$1:$CB$106,ROW($E30),49)&lt;&gt;"",INDEX('CoC Ranking Data'!$A$1:$CB$106,ROW($E30),49),"")</f>
        <v>1.85</v>
      </c>
      <c r="E30" s="321">
        <f t="shared" si="1"/>
        <v>2.5</v>
      </c>
    </row>
    <row r="31" spans="1:5" s="14" customFormat="1" ht="12.75" x14ac:dyDescent="0.2">
      <c r="A31" s="288" t="str">
        <f>IF(INDEX('CoC Ranking Data'!$A$1:$CB$106,ROW($E31),4)&lt;&gt;"",INDEX('CoC Ranking Data'!$A$1:$CB$106,ROW($E31),4),"")</f>
        <v>Housing Transitions, Inc.</v>
      </c>
      <c r="B31" s="288" t="str">
        <f>IF(INDEX('CoC Ranking Data'!$A$1:$CB$106,ROW($E31),5)&lt;&gt;"",INDEX('CoC Ranking Data'!$A$1:$CB$106,ROW($E31),5),"")</f>
        <v>Nittany House Apartments</v>
      </c>
      <c r="C31" s="289" t="str">
        <f>IF(INDEX('CoC Ranking Data'!$A$1:$CB$106,ROW($E31),7)&lt;&gt;"",INDEX('CoC Ranking Data'!$A$1:$CB$106,ROW($E31),7),"")</f>
        <v>PH</v>
      </c>
      <c r="D31" s="323">
        <f>IF(INDEX('CoC Ranking Data'!$A$1:$CB$106,ROW($E31),49)&lt;&gt;"",INDEX('CoC Ranking Data'!$A$1:$CB$106,ROW($E31),49),"")</f>
        <v>1.57</v>
      </c>
      <c r="E31" s="321">
        <f t="shared" si="1"/>
        <v>2.5</v>
      </c>
    </row>
    <row r="32" spans="1:5" s="14" customFormat="1" ht="12.75" x14ac:dyDescent="0.2">
      <c r="A32" s="288" t="str">
        <f>IF(INDEX('CoC Ranking Data'!$A$1:$CB$106,ROW($E32),4)&lt;&gt;"",INDEX('CoC Ranking Data'!$A$1:$CB$106,ROW($E32),4),"")</f>
        <v>Housing Transitions, Inc.</v>
      </c>
      <c r="B32" s="288" t="str">
        <f>IF(INDEX('CoC Ranking Data'!$A$1:$CB$106,ROW($E32),5)&lt;&gt;"",INDEX('CoC Ranking Data'!$A$1:$CB$106,ROW($E32),5),"")</f>
        <v>Nittany House Apartments II</v>
      </c>
      <c r="C32" s="289" t="str">
        <f>IF(INDEX('CoC Ranking Data'!$A$1:$CB$106,ROW($E32),7)&lt;&gt;"",INDEX('CoC Ranking Data'!$A$1:$CB$106,ROW($E32),7),"")</f>
        <v>PH</v>
      </c>
      <c r="D32" s="323">
        <f>IF(INDEX('CoC Ranking Data'!$A$1:$CB$106,ROW($E32),49)&lt;&gt;"",INDEX('CoC Ranking Data'!$A$1:$CB$106,ROW($E32),49),"")</f>
        <v>2</v>
      </c>
      <c r="E32" s="321">
        <f t="shared" si="1"/>
        <v>7.5</v>
      </c>
    </row>
    <row r="33" spans="1:5" s="14" customFormat="1" ht="12.75" x14ac:dyDescent="0.2">
      <c r="A33" s="288" t="str">
        <f>IF(INDEX('CoC Ranking Data'!$A$1:$CB$106,ROW($E33),4)&lt;&gt;"",INDEX('CoC Ranking Data'!$A$1:$CB$106,ROW($E33),4),"")</f>
        <v xml:space="preserve">Huntingdon House </v>
      </c>
      <c r="B33" s="288" t="str">
        <f>IF(INDEX('CoC Ranking Data'!$A$1:$CB$106,ROW($E33),5)&lt;&gt;"",INDEX('CoC Ranking Data'!$A$1:$CB$106,ROW($E33),5),"")</f>
        <v>Huntingdon House Rapid Rehousing Program</v>
      </c>
      <c r="C33" s="289" t="str">
        <f>IF(INDEX('CoC Ranking Data'!$A$1:$CB$106,ROW($E33),7)&lt;&gt;"",INDEX('CoC Ranking Data'!$A$1:$CB$106,ROW($E33),7),"")</f>
        <v>PH-RRH</v>
      </c>
      <c r="D33" s="323">
        <f>IF(INDEX('CoC Ranking Data'!$A$1:$CB$106,ROW($E33),49)&lt;&gt;"",INDEX('CoC Ranking Data'!$A$1:$CB$106,ROW($E33),49),"")</f>
        <v>0.91</v>
      </c>
      <c r="E33" s="321">
        <f t="shared" si="1"/>
        <v>0</v>
      </c>
    </row>
    <row r="34" spans="1:5" s="14" customFormat="1" ht="12.75" x14ac:dyDescent="0.2">
      <c r="A34" s="288" t="str">
        <f>IF(INDEX('CoC Ranking Data'!$A$1:$CB$106,ROW($E34),4)&lt;&gt;"",INDEX('CoC Ranking Data'!$A$1:$CB$106,ROW($E34),4),"")</f>
        <v>Lehigh County Housing Authority</v>
      </c>
      <c r="B34" s="288" t="str">
        <f>IF(INDEX('CoC Ranking Data'!$A$1:$CB$106,ROW($E34),5)&lt;&gt;"",INDEX('CoC Ranking Data'!$A$1:$CB$106,ROW($E34),5),"")</f>
        <v>LCHA S+C 2018</v>
      </c>
      <c r="C34" s="289" t="str">
        <f>IF(INDEX('CoC Ranking Data'!$A$1:$CB$106,ROW($E34),7)&lt;&gt;"",INDEX('CoC Ranking Data'!$A$1:$CB$106,ROW($E34),7),"")</f>
        <v>PH</v>
      </c>
      <c r="D34" s="323">
        <f>IF(INDEX('CoC Ranking Data'!$A$1:$CB$106,ROW($E34),49)&lt;&gt;"",INDEX('CoC Ranking Data'!$A$1:$CB$106,ROW($E34),49),"")</f>
        <v>1.72</v>
      </c>
      <c r="E34" s="321">
        <f t="shared" si="1"/>
        <v>2.5</v>
      </c>
    </row>
    <row r="35" spans="1:5" s="14" customFormat="1" ht="12.75" x14ac:dyDescent="0.2">
      <c r="A35" s="288" t="str">
        <f>IF(INDEX('CoC Ranking Data'!$A$1:$CB$106,ROW($E35),4)&lt;&gt;"",INDEX('CoC Ranking Data'!$A$1:$CB$106,ROW($E35),4),"")</f>
        <v>Northampton County Housing Authority</v>
      </c>
      <c r="B35" s="288" t="str">
        <f>IF(INDEX('CoC Ranking Data'!$A$1:$CB$106,ROW($E35),5)&lt;&gt;"",INDEX('CoC Ranking Data'!$A$1:$CB$106,ROW($E35),5),"")</f>
        <v>NCHA S+C 2018</v>
      </c>
      <c r="C35" s="289" t="str">
        <f>IF(INDEX('CoC Ranking Data'!$A$1:$CB$106,ROW($E35),7)&lt;&gt;"",INDEX('CoC Ranking Data'!$A$1:$CB$106,ROW($E35),7),"")</f>
        <v>PH</v>
      </c>
      <c r="D35" s="323">
        <f>IF(INDEX('CoC Ranking Data'!$A$1:$CB$106,ROW($E35),49)&lt;&gt;"",INDEX('CoC Ranking Data'!$A$1:$CB$106,ROW($E35),49),"")</f>
        <v>2.46</v>
      </c>
      <c r="E35" s="321">
        <f t="shared" si="1"/>
        <v>7.5</v>
      </c>
    </row>
    <row r="36" spans="1:5" s="14" customFormat="1" ht="12.75" x14ac:dyDescent="0.2">
      <c r="A36" s="288" t="str">
        <f>IF(INDEX('CoC Ranking Data'!$A$1:$CB$106,ROW($E36),4)&lt;&gt;"",INDEX('CoC Ranking Data'!$A$1:$CB$106,ROW($E36),4),"")</f>
        <v>Northern Cambria Community Development Corporation</v>
      </c>
      <c r="B36" s="288" t="str">
        <f>IF(INDEX('CoC Ranking Data'!$A$1:$CB$106,ROW($E36),5)&lt;&gt;"",INDEX('CoC Ranking Data'!$A$1:$CB$106,ROW($E36),5),"")</f>
        <v>Independence Gardens Renewal Project Application FY 2018</v>
      </c>
      <c r="C36" s="289" t="str">
        <f>IF(INDEX('CoC Ranking Data'!$A$1:$CB$106,ROW($E36),7)&lt;&gt;"",INDEX('CoC Ranking Data'!$A$1:$CB$106,ROW($E36),7),"")</f>
        <v>PH</v>
      </c>
      <c r="D36" s="323">
        <f>IF(INDEX('CoC Ranking Data'!$A$1:$CB$106,ROW($E36),49)&lt;&gt;"",INDEX('CoC Ranking Data'!$A$1:$CB$106,ROW($E36),49),"")</f>
        <v>1.47</v>
      </c>
      <c r="E36" s="321">
        <f t="shared" si="1"/>
        <v>2.5</v>
      </c>
    </row>
    <row r="37" spans="1:5" s="14" customFormat="1" ht="12.75" x14ac:dyDescent="0.2">
      <c r="A37" s="288" t="str">
        <f>IF(INDEX('CoC Ranking Data'!$A$1:$CB$106,ROW($E37),4)&lt;&gt;"",INDEX('CoC Ranking Data'!$A$1:$CB$106,ROW($E37),4),"")</f>
        <v>Northern Cambria Community Development Corporation</v>
      </c>
      <c r="B37" s="288" t="str">
        <f>IF(INDEX('CoC Ranking Data'!$A$1:$CB$106,ROW($E37),5)&lt;&gt;"",INDEX('CoC Ranking Data'!$A$1:$CB$106,ROW($E37),5),"")</f>
        <v>Schoolhouse Gardens Renewal Project Application FY 2018</v>
      </c>
      <c r="C37" s="289" t="str">
        <f>IF(INDEX('CoC Ranking Data'!$A$1:$CB$106,ROW($E37),7)&lt;&gt;"",INDEX('CoC Ranking Data'!$A$1:$CB$106,ROW($E37),7),"")</f>
        <v>PH</v>
      </c>
      <c r="D37" s="323">
        <f>IF(INDEX('CoC Ranking Data'!$A$1:$CB$106,ROW($E37),49)&lt;&gt;"",INDEX('CoC Ranking Data'!$A$1:$CB$106,ROW($E37),49),"")</f>
        <v>2.33</v>
      </c>
      <c r="E37" s="321">
        <f t="shared" si="1"/>
        <v>7.5</v>
      </c>
    </row>
    <row r="38" spans="1:5" s="14" customFormat="1" ht="12.75" x14ac:dyDescent="0.2">
      <c r="A38" s="288" t="str">
        <f>IF(INDEX('CoC Ranking Data'!$A$1:$CB$106,ROW($E38),4)&lt;&gt;"",INDEX('CoC Ranking Data'!$A$1:$CB$106,ROW($E38),4),"")</f>
        <v>Resources for Human Development, Inc.</v>
      </c>
      <c r="B38" s="288" t="str">
        <f>IF(INDEX('CoC Ranking Data'!$A$1:$CB$106,ROW($E38),5)&lt;&gt;"",INDEX('CoC Ranking Data'!$A$1:$CB$106,ROW($E38),5),"")</f>
        <v>Crossroads Family</v>
      </c>
      <c r="C38" s="289" t="str">
        <f>IF(INDEX('CoC Ranking Data'!$A$1:$CB$106,ROW($E38),7)&lt;&gt;"",INDEX('CoC Ranking Data'!$A$1:$CB$106,ROW($E38),7),"")</f>
        <v>PH</v>
      </c>
      <c r="D38" s="323">
        <f>IF(INDEX('CoC Ranking Data'!$A$1:$CB$106,ROW($E38),49)&lt;&gt;"",INDEX('CoC Ranking Data'!$A$1:$CB$106,ROW($E38),49),"")</f>
        <v>1.67</v>
      </c>
      <c r="E38" s="321">
        <f t="shared" si="1"/>
        <v>2.5</v>
      </c>
    </row>
    <row r="39" spans="1:5" s="14" customFormat="1" ht="12.75" x14ac:dyDescent="0.2">
      <c r="A39" s="288" t="str">
        <f>IF(INDEX('CoC Ranking Data'!$A$1:$CB$106,ROW($E39),4)&lt;&gt;"",INDEX('CoC Ranking Data'!$A$1:$CB$106,ROW($E39),4),"")</f>
        <v>Resources for Human Development, Inc.</v>
      </c>
      <c r="B39" s="288" t="str">
        <f>IF(INDEX('CoC Ranking Data'!$A$1:$CB$106,ROW($E39),5)&lt;&gt;"",INDEX('CoC Ranking Data'!$A$1:$CB$106,ROW($E39),5),"")</f>
        <v>Crossroads Housing Bonus</v>
      </c>
      <c r="C39" s="289" t="str">
        <f>IF(INDEX('CoC Ranking Data'!$A$1:$CB$106,ROW($E39),7)&lt;&gt;"",INDEX('CoC Ranking Data'!$A$1:$CB$106,ROW($E39),7),"")</f>
        <v>PH</v>
      </c>
      <c r="D39" s="323">
        <f>IF(INDEX('CoC Ranking Data'!$A$1:$CB$106,ROW($E39),49)&lt;&gt;"",INDEX('CoC Ranking Data'!$A$1:$CB$106,ROW($E39),49),"")</f>
        <v>2.1</v>
      </c>
      <c r="E39" s="321">
        <f t="shared" si="1"/>
        <v>7.5</v>
      </c>
    </row>
    <row r="40" spans="1:5" s="14" customFormat="1" ht="12.75" x14ac:dyDescent="0.2">
      <c r="A40" s="288" t="str">
        <f>IF(INDEX('CoC Ranking Data'!$A$1:$CB$106,ROW($E40),4)&lt;&gt;"",INDEX('CoC Ranking Data'!$A$1:$CB$106,ROW($E40),4),"")</f>
        <v>Resources for Human Development, Inc.</v>
      </c>
      <c r="B40" s="288" t="str">
        <f>IF(INDEX('CoC Ranking Data'!$A$1:$CB$106,ROW($E40),5)&lt;&gt;"",INDEX('CoC Ranking Data'!$A$1:$CB$106,ROW($E40),5),"")</f>
        <v>Crossroads Individual</v>
      </c>
      <c r="C40" s="289" t="str">
        <f>IF(INDEX('CoC Ranking Data'!$A$1:$CB$106,ROW($E40),7)&lt;&gt;"",INDEX('CoC Ranking Data'!$A$1:$CB$106,ROW($E40),7),"")</f>
        <v>PH</v>
      </c>
      <c r="D40" s="323">
        <f>IF(INDEX('CoC Ranking Data'!$A$1:$CB$106,ROW($E40),49)&lt;&gt;"",INDEX('CoC Ranking Data'!$A$1:$CB$106,ROW($E40),49),"")</f>
        <v>1.69</v>
      </c>
      <c r="E40" s="321">
        <f t="shared" si="1"/>
        <v>2.5</v>
      </c>
    </row>
    <row r="41" spans="1:5" s="14" customFormat="1" ht="12.75" x14ac:dyDescent="0.2">
      <c r="A41" s="288" t="str">
        <f>IF(INDEX('CoC Ranking Data'!$A$1:$CB$106,ROW($E41),4)&lt;&gt;"",INDEX('CoC Ranking Data'!$A$1:$CB$106,ROW($E41),4),"")</f>
        <v>Resources for Human Development, Inc.</v>
      </c>
      <c r="B41" s="288" t="str">
        <f>IF(INDEX('CoC Ranking Data'!$A$1:$CB$106,ROW($E41),5)&lt;&gt;"",INDEX('CoC Ranking Data'!$A$1:$CB$106,ROW($E41),5),"")</f>
        <v>Crossroads Schuylkill Co. Permanent Supportive Housing</v>
      </c>
      <c r="C41" s="289" t="str">
        <f>IF(INDEX('CoC Ranking Data'!$A$1:$CB$106,ROW($E41),7)&lt;&gt;"",INDEX('CoC Ranking Data'!$A$1:$CB$106,ROW($E41),7),"")</f>
        <v>PH</v>
      </c>
      <c r="D41" s="323">
        <f>IF(INDEX('CoC Ranking Data'!$A$1:$CB$106,ROW($E41),49)&lt;&gt;"",INDEX('CoC Ranking Data'!$A$1:$CB$106,ROW($E41),49),"")</f>
        <v>2</v>
      </c>
      <c r="E41" s="321">
        <f t="shared" si="1"/>
        <v>7.5</v>
      </c>
    </row>
    <row r="42" spans="1:5" s="14" customFormat="1" ht="12.75" x14ac:dyDescent="0.2">
      <c r="A42" s="288" t="str">
        <f>IF(INDEX('CoC Ranking Data'!$A$1:$CB$106,ROW($E42),4)&lt;&gt;"",INDEX('CoC Ranking Data'!$A$1:$CB$106,ROW($E42),4),"")</f>
        <v>Resources for Human Development, Inc.</v>
      </c>
      <c r="B42" s="288" t="str">
        <f>IF(INDEX('CoC Ranking Data'!$A$1:$CB$106,ROW($E42),5)&lt;&gt;"",INDEX('CoC Ranking Data'!$A$1:$CB$106,ROW($E42),5),"")</f>
        <v>LV ACT Housing Supports</v>
      </c>
      <c r="C42" s="289" t="str">
        <f>IF(INDEX('CoC Ranking Data'!$A$1:$CB$106,ROW($E42),7)&lt;&gt;"",INDEX('CoC Ranking Data'!$A$1:$CB$106,ROW($E42),7),"")</f>
        <v>PH</v>
      </c>
      <c r="D42" s="323">
        <f>IF(INDEX('CoC Ranking Data'!$A$1:$CB$106,ROW($E42),49)&lt;&gt;"",INDEX('CoC Ranking Data'!$A$1:$CB$106,ROW($E42),49),"")</f>
        <v>2.71</v>
      </c>
      <c r="E42" s="321">
        <f t="shared" si="1"/>
        <v>7.5</v>
      </c>
    </row>
    <row r="43" spans="1:5" s="14" customFormat="1" ht="12.75" x14ac:dyDescent="0.2">
      <c r="A43" s="288" t="str">
        <f>IF(INDEX('CoC Ranking Data'!$A$1:$CB$106,ROW($E43),4)&lt;&gt;"",INDEX('CoC Ranking Data'!$A$1:$CB$106,ROW($E43),4),"")</f>
        <v>Tableland Services, Inc.</v>
      </c>
      <c r="B43" s="288" t="str">
        <f>IF(INDEX('CoC Ranking Data'!$A$1:$CB$106,ROW($E43),5)&lt;&gt;"",INDEX('CoC Ranking Data'!$A$1:$CB$106,ROW($E43),5),"")</f>
        <v>SHP Transitional Housing Project</v>
      </c>
      <c r="C43" s="289" t="str">
        <f>IF(INDEX('CoC Ranking Data'!$A$1:$CB$106,ROW($E43),7)&lt;&gt;"",INDEX('CoC Ranking Data'!$A$1:$CB$106,ROW($E43),7),"")</f>
        <v>PH-RRH</v>
      </c>
      <c r="D43" s="323">
        <f>IF(INDEX('CoC Ranking Data'!$A$1:$CB$106,ROW($E43),49)&lt;&gt;"",INDEX('CoC Ranking Data'!$A$1:$CB$106,ROW($E43),49),"")</f>
        <v>1.72</v>
      </c>
      <c r="E43" s="321">
        <f t="shared" si="1"/>
        <v>7.5</v>
      </c>
    </row>
    <row r="44" spans="1:5" s="14" customFormat="1" ht="12.75" x14ac:dyDescent="0.2">
      <c r="A44" s="288" t="str">
        <f>IF(INDEX('CoC Ranking Data'!$A$1:$CB$106,ROW($E44),4)&lt;&gt;"",INDEX('CoC Ranking Data'!$A$1:$CB$106,ROW($E44),4),"")</f>
        <v>Tableland Services, Inc.</v>
      </c>
      <c r="B44" s="288" t="str">
        <f>IF(INDEX('CoC Ranking Data'!$A$1:$CB$106,ROW($E44),5)&lt;&gt;"",INDEX('CoC Ranking Data'!$A$1:$CB$106,ROW($E44),5),"")</f>
        <v>Tableland PSH Expansion</v>
      </c>
      <c r="C44" s="289" t="str">
        <f>IF(INDEX('CoC Ranking Data'!$A$1:$CB$106,ROW($E44),7)&lt;&gt;"",INDEX('CoC Ranking Data'!$A$1:$CB$106,ROW($E44),7),"")</f>
        <v>PH</v>
      </c>
      <c r="D44" s="323">
        <f>IF(INDEX('CoC Ranking Data'!$A$1:$CB$106,ROW($E44),49)&lt;&gt;"",INDEX('CoC Ranking Data'!$A$1:$CB$106,ROW($E44),49),"")</f>
        <v>3.1799999999999997</v>
      </c>
      <c r="E44" s="321">
        <f t="shared" si="1"/>
        <v>7.5</v>
      </c>
    </row>
    <row r="45" spans="1:5" s="14" customFormat="1" ht="12.75" x14ac:dyDescent="0.2">
      <c r="A45" s="288" t="str">
        <f>IF(INDEX('CoC Ranking Data'!$A$1:$CB$106,ROW($E45),4)&lt;&gt;"",INDEX('CoC Ranking Data'!$A$1:$CB$106,ROW($E45),4),"")</f>
        <v>The Lehigh Conference of Churches</v>
      </c>
      <c r="B45" s="288" t="str">
        <f>IF(INDEX('CoC Ranking Data'!$A$1:$CB$106,ROW($E45),5)&lt;&gt;"",INDEX('CoC Ranking Data'!$A$1:$CB$106,ROW($E45),5),"")</f>
        <v>Outreach and Case Management for the Disabled, Chronically Homeless</v>
      </c>
      <c r="C45" s="289" t="str">
        <f>IF(INDEX('CoC Ranking Data'!$A$1:$CB$106,ROW($E45),7)&lt;&gt;"",INDEX('CoC Ranking Data'!$A$1:$CB$106,ROW($E45),7),"")</f>
        <v>SSO</v>
      </c>
      <c r="D45" s="323">
        <f>IF(INDEX('CoC Ranking Data'!$A$1:$CB$106,ROW($E45),49)&lt;&gt;"",INDEX('CoC Ranking Data'!$A$1:$CB$106,ROW($E45),49),"")</f>
        <v>2.0299999999999998</v>
      </c>
      <c r="E45" s="321">
        <f t="shared" si="1"/>
        <v>7.5</v>
      </c>
    </row>
    <row r="46" spans="1:5" s="14" customFormat="1" ht="12.75" x14ac:dyDescent="0.2">
      <c r="A46" s="288" t="str">
        <f>IF(INDEX('CoC Ranking Data'!$A$1:$CB$106,ROW($E46),4)&lt;&gt;"",INDEX('CoC Ranking Data'!$A$1:$CB$106,ROW($E46),4),"")</f>
        <v>The Lehigh Conference of Churches</v>
      </c>
      <c r="B46" s="288" t="str">
        <f>IF(INDEX('CoC Ranking Data'!$A$1:$CB$106,ROW($E46),5)&lt;&gt;"",INDEX('CoC Ranking Data'!$A$1:$CB$106,ROW($E46),5),"")</f>
        <v>Pathways Housing</v>
      </c>
      <c r="C46" s="289" t="str">
        <f>IF(INDEX('CoC Ranking Data'!$A$1:$CB$106,ROW($E46),7)&lt;&gt;"",INDEX('CoC Ranking Data'!$A$1:$CB$106,ROW($E46),7),"")</f>
        <v>PH</v>
      </c>
      <c r="D46" s="323">
        <f>IF(INDEX('CoC Ranking Data'!$A$1:$CB$106,ROW($E46),49)&lt;&gt;"",INDEX('CoC Ranking Data'!$A$1:$CB$106,ROW($E46),49),"")</f>
        <v>1.1299999999999999</v>
      </c>
      <c r="E46" s="321">
        <f t="shared" si="1"/>
        <v>0</v>
      </c>
    </row>
    <row r="47" spans="1:5" s="14" customFormat="1" ht="12.75" x14ac:dyDescent="0.2">
      <c r="A47" s="288" t="str">
        <f>IF(INDEX('CoC Ranking Data'!$A$1:$CB$106,ROW($E47),4)&lt;&gt;"",INDEX('CoC Ranking Data'!$A$1:$CB$106,ROW($E47),4),"")</f>
        <v>The Lehigh Conference of Churches</v>
      </c>
      <c r="B47" s="288" t="str">
        <f>IF(INDEX('CoC Ranking Data'!$A$1:$CB$106,ROW($E47),5)&lt;&gt;"",INDEX('CoC Ranking Data'!$A$1:$CB$106,ROW($E47),5),"")</f>
        <v>Pathways Housing 2</v>
      </c>
      <c r="C47" s="289" t="str">
        <f>IF(INDEX('CoC Ranking Data'!$A$1:$CB$106,ROW($E47),7)&lt;&gt;"",INDEX('CoC Ranking Data'!$A$1:$CB$106,ROW($E47),7),"")</f>
        <v>PH</v>
      </c>
      <c r="D47" s="323">
        <f>IF(INDEX('CoC Ranking Data'!$A$1:$CB$106,ROW($E47),49)&lt;&gt;"",INDEX('CoC Ranking Data'!$A$1:$CB$106,ROW($E47),49),"")</f>
        <v>1.1299999999999999</v>
      </c>
      <c r="E47" s="321">
        <f t="shared" si="1"/>
        <v>0</v>
      </c>
    </row>
    <row r="48" spans="1:5" s="14" customFormat="1" ht="12.75" x14ac:dyDescent="0.2">
      <c r="A48" s="288" t="str">
        <f>IF(INDEX('CoC Ranking Data'!$A$1:$CB$106,ROW($E48),4)&lt;&gt;"",INDEX('CoC Ranking Data'!$A$1:$CB$106,ROW($E48),4),"")</f>
        <v>The Lehigh Conference of Churches</v>
      </c>
      <c r="B48" s="288" t="str">
        <f>IF(INDEX('CoC Ranking Data'!$A$1:$CB$106,ROW($E48),5)&lt;&gt;"",INDEX('CoC Ranking Data'!$A$1:$CB$106,ROW($E48),5),"")</f>
        <v>Pathways TBRA for Families, Youth and Veterans</v>
      </c>
      <c r="C48" s="289" t="str">
        <f>IF(INDEX('CoC Ranking Data'!$A$1:$CB$106,ROW($E48),7)&lt;&gt;"",INDEX('CoC Ranking Data'!$A$1:$CB$106,ROW($E48),7),"")</f>
        <v>PH</v>
      </c>
      <c r="D48" s="323">
        <f>IF(INDEX('CoC Ranking Data'!$A$1:$CB$106,ROW($E48),49)&lt;&gt;"",INDEX('CoC Ranking Data'!$A$1:$CB$106,ROW($E48),49),"")</f>
        <v>1.35</v>
      </c>
      <c r="E48" s="321">
        <f t="shared" si="1"/>
        <v>0</v>
      </c>
    </row>
    <row r="49" spans="1:5" s="14" customFormat="1" ht="12.75" x14ac:dyDescent="0.2">
      <c r="A49" s="288" t="str">
        <f>IF(INDEX('CoC Ranking Data'!$A$1:$CB$106,ROW($E49),4)&lt;&gt;"",INDEX('CoC Ranking Data'!$A$1:$CB$106,ROW($E49),4),"")</f>
        <v>The Lehigh Conference of Churches</v>
      </c>
      <c r="B49" s="288" t="str">
        <f>IF(INDEX('CoC Ranking Data'!$A$1:$CB$106,ROW($E49),5)&lt;&gt;"",INDEX('CoC Ranking Data'!$A$1:$CB$106,ROW($E49),5),"")</f>
        <v>Tenant-Based Rental Assistance for the Disabled,Chronically Homeless</v>
      </c>
      <c r="C49" s="289" t="str">
        <f>IF(INDEX('CoC Ranking Data'!$A$1:$CB$106,ROW($E49),7)&lt;&gt;"",INDEX('CoC Ranking Data'!$A$1:$CB$106,ROW($E49),7),"")</f>
        <v>PH</v>
      </c>
      <c r="D49" s="323">
        <f>IF(INDEX('CoC Ranking Data'!$A$1:$CB$106,ROW($E49),49)&lt;&gt;"",INDEX('CoC Ranking Data'!$A$1:$CB$106,ROW($E49),49),"")</f>
        <v>1.77</v>
      </c>
      <c r="E49" s="321">
        <f t="shared" si="1"/>
        <v>2.5</v>
      </c>
    </row>
    <row r="50" spans="1:5" s="14" customFormat="1" ht="12.75" x14ac:dyDescent="0.2">
      <c r="A50" s="288" t="str">
        <f>IF(INDEX('CoC Ranking Data'!$A$1:$CB$106,ROW($E50),4)&lt;&gt;"",INDEX('CoC Ranking Data'!$A$1:$CB$106,ROW($E50),4),"")</f>
        <v>The Salvation Army, a New York Corporation</v>
      </c>
      <c r="B50" s="288" t="str">
        <f>IF(INDEX('CoC Ranking Data'!$A$1:$CB$106,ROW($E50),5)&lt;&gt;"",INDEX('CoC Ranking Data'!$A$1:$CB$106,ROW($E50),5),"")</f>
        <v>Allentown Hospitality House Permanent Housing Program</v>
      </c>
      <c r="C50" s="289" t="str">
        <f>IF(INDEX('CoC Ranking Data'!$A$1:$CB$106,ROW($E50),7)&lt;&gt;"",INDEX('CoC Ranking Data'!$A$1:$CB$106,ROW($E50),7),"")</f>
        <v>PH</v>
      </c>
      <c r="D50" s="323">
        <f>IF(INDEX('CoC Ranking Data'!$A$1:$CB$106,ROW($E50),49)&lt;&gt;"",INDEX('CoC Ranking Data'!$A$1:$CB$106,ROW($E50),49),"")</f>
        <v>3</v>
      </c>
      <c r="E50" s="321">
        <f t="shared" si="1"/>
        <v>7.5</v>
      </c>
    </row>
    <row r="51" spans="1:5" s="14" customFormat="1" ht="12.75" x14ac:dyDescent="0.2">
      <c r="A51" s="288" t="str">
        <f>IF(INDEX('CoC Ranking Data'!$A$1:$CB$106,ROW($E51),4)&lt;&gt;"",INDEX('CoC Ranking Data'!$A$1:$CB$106,ROW($E51),4),"")</f>
        <v>The Salvation Army, a New York Corporation</v>
      </c>
      <c r="B51" s="288" t="str">
        <f>IF(INDEX('CoC Ranking Data'!$A$1:$CB$106,ROW($E51),5)&lt;&gt;"",INDEX('CoC Ranking Data'!$A$1:$CB$106,ROW($E51),5),"")</f>
        <v>Salvation Army Carlisle PH Project</v>
      </c>
      <c r="C51" s="289" t="str">
        <f>IF(INDEX('CoC Ranking Data'!$A$1:$CB$106,ROW($E51),7)&lt;&gt;"",INDEX('CoC Ranking Data'!$A$1:$CB$106,ROW($E51),7),"")</f>
        <v>PH</v>
      </c>
      <c r="D51" s="323">
        <f>IF(INDEX('CoC Ranking Data'!$A$1:$CB$106,ROW($E51),49)&lt;&gt;"",INDEX('CoC Ranking Data'!$A$1:$CB$106,ROW($E51),49),"")</f>
        <v>1.33</v>
      </c>
      <c r="E51" s="321">
        <f t="shared" si="1"/>
        <v>0</v>
      </c>
    </row>
    <row r="52" spans="1:5" s="14" customFormat="1" ht="12.75" x14ac:dyDescent="0.2">
      <c r="A52" s="288" t="str">
        <f>IF(INDEX('CoC Ranking Data'!$A$1:$CB$106,ROW($E52),4)&lt;&gt;"",INDEX('CoC Ranking Data'!$A$1:$CB$106,ROW($E52),4),"")</f>
        <v>Valley Housing Development Corporation</v>
      </c>
      <c r="B52" s="288" t="str">
        <f>IF(INDEX('CoC Ranking Data'!$A$1:$CB$106,ROW($E52),5)&lt;&gt;"",INDEX('CoC Ranking Data'!$A$1:$CB$106,ROW($E52),5),"")</f>
        <v>VHDC SHP #2 &amp; #3 Consolidation 2018</v>
      </c>
      <c r="C52" s="289" t="str">
        <f>IF(INDEX('CoC Ranking Data'!$A$1:$CB$106,ROW($E52),7)&lt;&gt;"",INDEX('CoC Ranking Data'!$A$1:$CB$106,ROW($E52),7),"")</f>
        <v>PH</v>
      </c>
      <c r="D52" s="323">
        <f>IF(INDEX('CoC Ranking Data'!$A$1:$CB$106,ROW($E52),49)&lt;&gt;"",INDEX('CoC Ranking Data'!$A$1:$CB$106,ROW($E52),49),"")</f>
        <v>1.79</v>
      </c>
      <c r="E52" s="321">
        <f t="shared" si="1"/>
        <v>2.5</v>
      </c>
    </row>
    <row r="53" spans="1:5" s="14" customFormat="1" ht="12.75" x14ac:dyDescent="0.2">
      <c r="A53" s="288" t="str">
        <f>IF(INDEX('CoC Ranking Data'!$A$1:$CB$106,ROW($E53),4)&lt;&gt;"",INDEX('CoC Ranking Data'!$A$1:$CB$106,ROW($E53),4),"")</f>
        <v>Valley Youth House Committee, Inc.</v>
      </c>
      <c r="B53" s="288" t="str">
        <f>IF(INDEX('CoC Ranking Data'!$A$1:$CB$106,ROW($E53),5)&lt;&gt;"",INDEX('CoC Ranking Data'!$A$1:$CB$106,ROW($E53),5),"")</f>
        <v>Lehigh Valley RRH for Families</v>
      </c>
      <c r="C53" s="289" t="str">
        <f>IF(INDEX('CoC Ranking Data'!$A$1:$CB$106,ROW($E53),7)&lt;&gt;"",INDEX('CoC Ranking Data'!$A$1:$CB$106,ROW($E53),7),"")</f>
        <v>PH-RRH</v>
      </c>
      <c r="D53" s="323">
        <f>IF(INDEX('CoC Ranking Data'!$A$1:$CB$106,ROW($E53),49)&lt;&gt;"",INDEX('CoC Ranking Data'!$A$1:$CB$106,ROW($E53),49),"")</f>
        <v>1.27</v>
      </c>
      <c r="E53" s="321">
        <f t="shared" si="1"/>
        <v>2.5</v>
      </c>
    </row>
    <row r="54" spans="1:5" s="14" customFormat="1" ht="12.75" x14ac:dyDescent="0.2">
      <c r="A54" s="288" t="str">
        <f>IF(INDEX('CoC Ranking Data'!$A$1:$CB$106,ROW($E54),4)&lt;&gt;"",INDEX('CoC Ranking Data'!$A$1:$CB$106,ROW($E54),4),"")</f>
        <v/>
      </c>
      <c r="B54" s="288" t="str">
        <f>IF(INDEX('CoC Ranking Data'!$A$1:$CB$106,ROW($E54),5)&lt;&gt;"",INDEX('CoC Ranking Data'!$A$1:$CB$106,ROW($E54),5),"")</f>
        <v/>
      </c>
      <c r="C54" s="289" t="str">
        <f>IF(INDEX('CoC Ranking Data'!$A$1:$CB$106,ROW($E54),7)&lt;&gt;"",INDEX('CoC Ranking Data'!$A$1:$CB$106,ROW($E54),7),"")</f>
        <v/>
      </c>
      <c r="D54" s="323" t="str">
        <f>IF(INDEX('CoC Ranking Data'!$A$1:$CB$106,ROW($E54),49)&lt;&gt;"",INDEX('CoC Ranking Data'!$A$1:$CB$106,ROW($E54),49),"")</f>
        <v/>
      </c>
      <c r="E54" s="321" t="str">
        <f t="shared" si="1"/>
        <v/>
      </c>
    </row>
    <row r="55" spans="1:5" s="14" customFormat="1" ht="12.75" x14ac:dyDescent="0.2">
      <c r="A55" s="288" t="str">
        <f>IF(INDEX('CoC Ranking Data'!$A$1:$CB$106,ROW($E55),4)&lt;&gt;"",INDEX('CoC Ranking Data'!$A$1:$CB$106,ROW($E55),4),"")</f>
        <v/>
      </c>
      <c r="B55" s="288" t="str">
        <f>IF(INDEX('CoC Ranking Data'!$A$1:$CB$106,ROW($E55),5)&lt;&gt;"",INDEX('CoC Ranking Data'!$A$1:$CB$106,ROW($E55),5),"")</f>
        <v/>
      </c>
      <c r="C55" s="289" t="str">
        <f>IF(INDEX('CoC Ranking Data'!$A$1:$CB$106,ROW($E55),7)&lt;&gt;"",INDEX('CoC Ranking Data'!$A$1:$CB$106,ROW($E55),7),"")</f>
        <v/>
      </c>
      <c r="D55" s="323" t="str">
        <f>IF(INDEX('CoC Ranking Data'!$A$1:$CB$106,ROW($E55),49)&lt;&gt;"",INDEX('CoC Ranking Data'!$A$1:$CB$106,ROW($E55),49),"")</f>
        <v/>
      </c>
      <c r="E55" s="321" t="str">
        <f t="shared" si="1"/>
        <v/>
      </c>
    </row>
    <row r="56" spans="1:5" x14ac:dyDescent="0.2">
      <c r="A56" s="288" t="str">
        <f>IF(INDEX('CoC Ranking Data'!$A$1:$CB$106,ROW($E56),4)&lt;&gt;"",INDEX('CoC Ranking Data'!$A$1:$CB$106,ROW($E56),4),"")</f>
        <v/>
      </c>
      <c r="B56" s="288" t="str">
        <f>IF(INDEX('CoC Ranking Data'!$A$1:$CB$106,ROW($E56),5)&lt;&gt;"",INDEX('CoC Ranking Data'!$A$1:$CB$106,ROW($E56),5),"")</f>
        <v/>
      </c>
      <c r="C56" s="289" t="str">
        <f>IF(INDEX('CoC Ranking Data'!$A$1:$CB$106,ROW($E56),7)&lt;&gt;"",INDEX('CoC Ranking Data'!$A$1:$CB$106,ROW($E56),7),"")</f>
        <v/>
      </c>
      <c r="D56" s="323" t="str">
        <f>IF(INDEX('CoC Ranking Data'!$A$1:$CB$106,ROW($E56),49)&lt;&gt;"",INDEX('CoC Ranking Data'!$A$1:$CB$106,ROW($E56),49),"")</f>
        <v/>
      </c>
      <c r="E56" s="321" t="str">
        <f t="shared" si="1"/>
        <v/>
      </c>
    </row>
    <row r="57" spans="1:5" x14ac:dyDescent="0.2">
      <c r="A57" s="288" t="str">
        <f>IF(INDEX('CoC Ranking Data'!$A$1:$CB$106,ROW($E57),4)&lt;&gt;"",INDEX('CoC Ranking Data'!$A$1:$CB$106,ROW($E57),4),"")</f>
        <v/>
      </c>
      <c r="B57" s="288" t="str">
        <f>IF(INDEX('CoC Ranking Data'!$A$1:$CB$106,ROW($E57),5)&lt;&gt;"",INDEX('CoC Ranking Data'!$A$1:$CB$106,ROW($E57),5),"")</f>
        <v/>
      </c>
      <c r="C57" s="289" t="str">
        <f>IF(INDEX('CoC Ranking Data'!$A$1:$CB$106,ROW($E57),7)&lt;&gt;"",INDEX('CoC Ranking Data'!$A$1:$CB$106,ROW($E57),7),"")</f>
        <v/>
      </c>
      <c r="D57" s="323" t="str">
        <f>IF(INDEX('CoC Ranking Data'!$A$1:$CB$106,ROW($E57),49)&lt;&gt;"",INDEX('CoC Ranking Data'!$A$1:$CB$106,ROW($E57),49),"")</f>
        <v/>
      </c>
      <c r="E57" s="321" t="str">
        <f t="shared" si="1"/>
        <v/>
      </c>
    </row>
    <row r="58" spans="1:5" x14ac:dyDescent="0.2">
      <c r="A58" s="288" t="str">
        <f>IF(INDEX('CoC Ranking Data'!$A$1:$CB$106,ROW($E58),4)&lt;&gt;"",INDEX('CoC Ranking Data'!$A$1:$CB$106,ROW($E58),4),"")</f>
        <v/>
      </c>
      <c r="B58" s="288" t="str">
        <f>IF(INDEX('CoC Ranking Data'!$A$1:$CB$106,ROW($E58),5)&lt;&gt;"",INDEX('CoC Ranking Data'!$A$1:$CB$106,ROW($E58),5),"")</f>
        <v/>
      </c>
      <c r="C58" s="289" t="str">
        <f>IF(INDEX('CoC Ranking Data'!$A$1:$CB$106,ROW($E58),7)&lt;&gt;"",INDEX('CoC Ranking Data'!$A$1:$CB$106,ROW($E58),7),"")</f>
        <v/>
      </c>
      <c r="D58" s="323" t="str">
        <f>IF(INDEX('CoC Ranking Data'!$A$1:$CB$106,ROW($E58),49)&lt;&gt;"",INDEX('CoC Ranking Data'!$A$1:$CB$106,ROW($E58),49),"")</f>
        <v/>
      </c>
      <c r="E58" s="321" t="str">
        <f t="shared" si="1"/>
        <v/>
      </c>
    </row>
    <row r="59" spans="1:5" x14ac:dyDescent="0.2">
      <c r="A59" s="288" t="str">
        <f>IF(INDEX('CoC Ranking Data'!$A$1:$CB$106,ROW($E59),4)&lt;&gt;"",INDEX('CoC Ranking Data'!$A$1:$CB$106,ROW($E59),4),"")</f>
        <v/>
      </c>
      <c r="B59" s="288" t="str">
        <f>IF(INDEX('CoC Ranking Data'!$A$1:$CB$106,ROW($E59),5)&lt;&gt;"",INDEX('CoC Ranking Data'!$A$1:$CB$106,ROW($E59),5),"")</f>
        <v/>
      </c>
      <c r="C59" s="289" t="str">
        <f>IF(INDEX('CoC Ranking Data'!$A$1:$CB$106,ROW($E59),7)&lt;&gt;"",INDEX('CoC Ranking Data'!$A$1:$CB$106,ROW($E59),7),"")</f>
        <v/>
      </c>
      <c r="D59" s="323" t="str">
        <f>IF(INDEX('CoC Ranking Data'!$A$1:$CB$106,ROW($E59),49)&lt;&gt;"",INDEX('CoC Ranking Data'!$A$1:$CB$106,ROW($E59),49),"")</f>
        <v/>
      </c>
      <c r="E59" s="321" t="str">
        <f t="shared" si="1"/>
        <v/>
      </c>
    </row>
    <row r="60" spans="1:5" x14ac:dyDescent="0.2">
      <c r="A60" s="288" t="str">
        <f>IF(INDEX('CoC Ranking Data'!$A$1:$CB$106,ROW($E60),4)&lt;&gt;"",INDEX('CoC Ranking Data'!$A$1:$CB$106,ROW($E60),4),"")</f>
        <v/>
      </c>
      <c r="B60" s="288" t="str">
        <f>IF(INDEX('CoC Ranking Data'!$A$1:$CB$106,ROW($E60),5)&lt;&gt;"",INDEX('CoC Ranking Data'!$A$1:$CB$106,ROW($E60),5),"")</f>
        <v/>
      </c>
      <c r="C60" s="289" t="str">
        <f>IF(INDEX('CoC Ranking Data'!$A$1:$CB$106,ROW($E60),7)&lt;&gt;"",INDEX('CoC Ranking Data'!$A$1:$CB$106,ROW($E60),7),"")</f>
        <v/>
      </c>
      <c r="D60" s="323" t="str">
        <f>IF(INDEX('CoC Ranking Data'!$A$1:$CB$106,ROW($E60),49)&lt;&gt;"",INDEX('CoC Ranking Data'!$A$1:$CB$106,ROW($E60),49),"")</f>
        <v/>
      </c>
      <c r="E60" s="321" t="str">
        <f t="shared" si="1"/>
        <v/>
      </c>
    </row>
    <row r="61" spans="1:5" x14ac:dyDescent="0.2">
      <c r="A61" s="288" t="str">
        <f>IF(INDEX('CoC Ranking Data'!$A$1:$CB$106,ROW($E61),4)&lt;&gt;"",INDEX('CoC Ranking Data'!$A$1:$CB$106,ROW($E61),4),"")</f>
        <v/>
      </c>
      <c r="B61" s="288" t="str">
        <f>IF(INDEX('CoC Ranking Data'!$A$1:$CB$106,ROW($E61),5)&lt;&gt;"",INDEX('CoC Ranking Data'!$A$1:$CB$106,ROW($E61),5),"")</f>
        <v/>
      </c>
      <c r="C61" s="289" t="str">
        <f>IF(INDEX('CoC Ranking Data'!$A$1:$CB$106,ROW($E61),7)&lt;&gt;"",INDEX('CoC Ranking Data'!$A$1:$CB$106,ROW($E61),7),"")</f>
        <v/>
      </c>
      <c r="D61" s="323" t="str">
        <f>IF(INDEX('CoC Ranking Data'!$A$1:$CB$106,ROW($E61),49)&lt;&gt;"",INDEX('CoC Ranking Data'!$A$1:$CB$106,ROW($E61),49),"")</f>
        <v/>
      </c>
      <c r="E61" s="321" t="str">
        <f t="shared" si="1"/>
        <v/>
      </c>
    </row>
    <row r="62" spans="1:5" x14ac:dyDescent="0.2">
      <c r="A62" s="288" t="str">
        <f>IF(INDEX('CoC Ranking Data'!$A$1:$CB$106,ROW($E62),4)&lt;&gt;"",INDEX('CoC Ranking Data'!$A$1:$CB$106,ROW($E62),4),"")</f>
        <v/>
      </c>
      <c r="B62" s="288" t="str">
        <f>IF(INDEX('CoC Ranking Data'!$A$1:$CB$106,ROW($E62),5)&lt;&gt;"",INDEX('CoC Ranking Data'!$A$1:$CB$106,ROW($E62),5),"")</f>
        <v/>
      </c>
      <c r="C62" s="289" t="str">
        <f>IF(INDEX('CoC Ranking Data'!$A$1:$CB$106,ROW($E62),7)&lt;&gt;"",INDEX('CoC Ranking Data'!$A$1:$CB$106,ROW($E62),7),"")</f>
        <v/>
      </c>
      <c r="D62" s="323" t="str">
        <f>IF(INDEX('CoC Ranking Data'!$A$1:$CB$106,ROW($E62),49)&lt;&gt;"",INDEX('CoC Ranking Data'!$A$1:$CB$106,ROW($E62),49),"")</f>
        <v/>
      </c>
      <c r="E62" s="321" t="str">
        <f t="shared" si="1"/>
        <v/>
      </c>
    </row>
    <row r="63" spans="1:5" x14ac:dyDescent="0.2">
      <c r="A63" s="288" t="str">
        <f>IF(INDEX('CoC Ranking Data'!$A$1:$CB$106,ROW($E63),4)&lt;&gt;"",INDEX('CoC Ranking Data'!$A$1:$CB$106,ROW($E63),4),"")</f>
        <v/>
      </c>
      <c r="B63" s="288" t="str">
        <f>IF(INDEX('CoC Ranking Data'!$A$1:$CB$106,ROW($E63),5)&lt;&gt;"",INDEX('CoC Ranking Data'!$A$1:$CB$106,ROW($E63),5),"")</f>
        <v/>
      </c>
      <c r="C63" s="289" t="str">
        <f>IF(INDEX('CoC Ranking Data'!$A$1:$CB$106,ROW($E63),7)&lt;&gt;"",INDEX('CoC Ranking Data'!$A$1:$CB$106,ROW($E63),7),"")</f>
        <v/>
      </c>
      <c r="D63" s="323" t="str">
        <f>IF(INDEX('CoC Ranking Data'!$A$1:$CB$106,ROW($E63),49)&lt;&gt;"",INDEX('CoC Ranking Data'!$A$1:$CB$106,ROW($E63),49),"")</f>
        <v/>
      </c>
      <c r="E63" s="321" t="str">
        <f t="shared" si="1"/>
        <v/>
      </c>
    </row>
    <row r="64" spans="1:5" x14ac:dyDescent="0.2">
      <c r="A64" s="288" t="str">
        <f>IF(INDEX('CoC Ranking Data'!$A$1:$CB$106,ROW($E64),4)&lt;&gt;"",INDEX('CoC Ranking Data'!$A$1:$CB$106,ROW($E64),4),"")</f>
        <v/>
      </c>
      <c r="B64" s="288" t="str">
        <f>IF(INDEX('CoC Ranking Data'!$A$1:$CB$106,ROW($E64),5)&lt;&gt;"",INDEX('CoC Ranking Data'!$A$1:$CB$106,ROW($E64),5),"")</f>
        <v/>
      </c>
      <c r="C64" s="289" t="str">
        <f>IF(INDEX('CoC Ranking Data'!$A$1:$CB$106,ROW($E64),7)&lt;&gt;"",INDEX('CoC Ranking Data'!$A$1:$CB$106,ROW($E64),7),"")</f>
        <v/>
      </c>
      <c r="D64" s="323" t="str">
        <f>IF(INDEX('CoC Ranking Data'!$A$1:$CB$106,ROW($E64),49)&lt;&gt;"",INDEX('CoC Ranking Data'!$A$1:$CB$106,ROW($E64),49),"")</f>
        <v/>
      </c>
      <c r="E64" s="321" t="str">
        <f t="shared" si="1"/>
        <v/>
      </c>
    </row>
    <row r="65" spans="1:5" x14ac:dyDescent="0.2">
      <c r="A65" s="288" t="str">
        <f>IF(INDEX('CoC Ranking Data'!$A$1:$CB$106,ROW($E65),4)&lt;&gt;"",INDEX('CoC Ranking Data'!$A$1:$CB$106,ROW($E65),4),"")</f>
        <v/>
      </c>
      <c r="B65" s="288" t="str">
        <f>IF(INDEX('CoC Ranking Data'!$A$1:$CB$106,ROW($E65),5)&lt;&gt;"",INDEX('CoC Ranking Data'!$A$1:$CB$106,ROW($E65),5),"")</f>
        <v/>
      </c>
      <c r="C65" s="289" t="str">
        <f>IF(INDEX('CoC Ranking Data'!$A$1:$CB$106,ROW($E65),7)&lt;&gt;"",INDEX('CoC Ranking Data'!$A$1:$CB$106,ROW($E65),7),"")</f>
        <v/>
      </c>
      <c r="D65" s="323" t="str">
        <f>IF(INDEX('CoC Ranking Data'!$A$1:$CB$106,ROW($E65),49)&lt;&gt;"",INDEX('CoC Ranking Data'!$A$1:$CB$106,ROW($E65),49),"")</f>
        <v/>
      </c>
      <c r="E65" s="321" t="str">
        <f t="shared" si="1"/>
        <v/>
      </c>
    </row>
    <row r="66" spans="1:5" x14ac:dyDescent="0.2">
      <c r="A66" s="288" t="str">
        <f>IF(INDEX('CoC Ranking Data'!$A$1:$CB$106,ROW($E66),4)&lt;&gt;"",INDEX('CoC Ranking Data'!$A$1:$CB$106,ROW($E66),4),"")</f>
        <v/>
      </c>
      <c r="B66" s="288" t="str">
        <f>IF(INDEX('CoC Ranking Data'!$A$1:$CB$106,ROW($E66),5)&lt;&gt;"",INDEX('CoC Ranking Data'!$A$1:$CB$106,ROW($E66),5),"")</f>
        <v/>
      </c>
      <c r="C66" s="289" t="str">
        <f>IF(INDEX('CoC Ranking Data'!$A$1:$CB$106,ROW($E66),7)&lt;&gt;"",INDEX('CoC Ranking Data'!$A$1:$CB$106,ROW($E66),7),"")</f>
        <v/>
      </c>
      <c r="D66" s="323" t="str">
        <f>IF(INDEX('CoC Ranking Data'!$A$1:$CB$106,ROW($E66),49)&lt;&gt;"",INDEX('CoC Ranking Data'!$A$1:$CB$106,ROW($E66),49),"")</f>
        <v/>
      </c>
      <c r="E66" s="321" t="str">
        <f t="shared" si="1"/>
        <v/>
      </c>
    </row>
    <row r="67" spans="1:5" x14ac:dyDescent="0.2">
      <c r="A67" s="288" t="str">
        <f>IF(INDEX('CoC Ranking Data'!$A$1:$CB$106,ROW($E67),4)&lt;&gt;"",INDEX('CoC Ranking Data'!$A$1:$CB$106,ROW($E67),4),"")</f>
        <v/>
      </c>
      <c r="B67" s="288" t="str">
        <f>IF(INDEX('CoC Ranking Data'!$A$1:$CB$106,ROW($E67),5)&lt;&gt;"",INDEX('CoC Ranking Data'!$A$1:$CB$106,ROW($E67),5),"")</f>
        <v/>
      </c>
      <c r="C67" s="289" t="str">
        <f>IF(INDEX('CoC Ranking Data'!$A$1:$CB$106,ROW($E67),7)&lt;&gt;"",INDEX('CoC Ranking Data'!$A$1:$CB$106,ROW($E67),7),"")</f>
        <v/>
      </c>
      <c r="D67" s="323" t="str">
        <f>IF(INDEX('CoC Ranking Data'!$A$1:$CB$106,ROW($E67),49)&lt;&gt;"",INDEX('CoC Ranking Data'!$A$1:$CB$106,ROW($E67),49),"")</f>
        <v/>
      </c>
      <c r="E67" s="321" t="str">
        <f t="shared" si="1"/>
        <v/>
      </c>
    </row>
    <row r="68" spans="1:5" x14ac:dyDescent="0.2">
      <c r="A68" s="288" t="str">
        <f>IF(INDEX('CoC Ranking Data'!$A$1:$CB$106,ROW($E68),4)&lt;&gt;"",INDEX('CoC Ranking Data'!$A$1:$CB$106,ROW($E68),4),"")</f>
        <v/>
      </c>
      <c r="B68" s="288" t="str">
        <f>IF(INDEX('CoC Ranking Data'!$A$1:$CB$106,ROW($E68),5)&lt;&gt;"",INDEX('CoC Ranking Data'!$A$1:$CB$106,ROW($E68),5),"")</f>
        <v/>
      </c>
      <c r="C68" s="289" t="str">
        <f>IF(INDEX('CoC Ranking Data'!$A$1:$CB$106,ROW($E68),7)&lt;&gt;"",INDEX('CoC Ranking Data'!$A$1:$CB$106,ROW($E68),7),"")</f>
        <v/>
      </c>
      <c r="D68" s="323" t="str">
        <f>IF(INDEX('CoC Ranking Data'!$A$1:$CB$106,ROW($E68),49)&lt;&gt;"",INDEX('CoC Ranking Data'!$A$1:$CB$106,ROW($E68),49),"")</f>
        <v/>
      </c>
      <c r="E68" s="321" t="str">
        <f t="shared" si="1"/>
        <v/>
      </c>
    </row>
    <row r="69" spans="1:5" x14ac:dyDescent="0.2">
      <c r="A69" s="288" t="str">
        <f>IF(INDEX('CoC Ranking Data'!$A$1:$CB$106,ROW($E69),4)&lt;&gt;"",INDEX('CoC Ranking Data'!$A$1:$CB$106,ROW($E69),4),"")</f>
        <v/>
      </c>
      <c r="B69" s="288" t="str">
        <f>IF(INDEX('CoC Ranking Data'!$A$1:$CB$106,ROW($E69),5)&lt;&gt;"",INDEX('CoC Ranking Data'!$A$1:$CB$106,ROW($E69),5),"")</f>
        <v/>
      </c>
      <c r="C69" s="289" t="str">
        <f>IF(INDEX('CoC Ranking Data'!$A$1:$CB$106,ROW($E69),7)&lt;&gt;"",INDEX('CoC Ranking Data'!$A$1:$CB$106,ROW($E69),7),"")</f>
        <v/>
      </c>
      <c r="D69" s="323" t="str">
        <f>IF(INDEX('CoC Ranking Data'!$A$1:$CB$106,ROW($E69),49)&lt;&gt;"",INDEX('CoC Ranking Data'!$A$1:$CB$106,ROW($E69),49),"")</f>
        <v/>
      </c>
      <c r="E69" s="321" t="str">
        <f t="shared" si="1"/>
        <v/>
      </c>
    </row>
    <row r="70" spans="1:5" x14ac:dyDescent="0.2">
      <c r="A70" s="288" t="str">
        <f>IF(INDEX('CoC Ranking Data'!$A$1:$CB$106,ROW($E70),4)&lt;&gt;"",INDEX('CoC Ranking Data'!$A$1:$CB$106,ROW($E70),4),"")</f>
        <v/>
      </c>
      <c r="B70" s="288" t="str">
        <f>IF(INDEX('CoC Ranking Data'!$A$1:$CB$106,ROW($E70),5)&lt;&gt;"",INDEX('CoC Ranking Data'!$A$1:$CB$106,ROW($E70),5),"")</f>
        <v/>
      </c>
      <c r="C70" s="289" t="str">
        <f>IF(INDEX('CoC Ranking Data'!$A$1:$CB$106,ROW($E70),7)&lt;&gt;"",INDEX('CoC Ranking Data'!$A$1:$CB$106,ROW($E70),7),"")</f>
        <v/>
      </c>
      <c r="D70" s="323" t="str">
        <f>IF(INDEX('CoC Ranking Data'!$A$1:$CB$106,ROW($E70),49)&lt;&gt;"",INDEX('CoC Ranking Data'!$A$1:$CB$106,ROW($E70),49),"")</f>
        <v/>
      </c>
      <c r="E70" s="321" t="str">
        <f t="shared" si="1"/>
        <v/>
      </c>
    </row>
    <row r="71" spans="1:5" x14ac:dyDescent="0.2">
      <c r="A71" s="288" t="str">
        <f>IF(INDEX('CoC Ranking Data'!$A$1:$CB$106,ROW($E71),4)&lt;&gt;"",INDEX('CoC Ranking Data'!$A$1:$CB$106,ROW($E71),4),"")</f>
        <v/>
      </c>
      <c r="B71" s="288" t="str">
        <f>IF(INDEX('CoC Ranking Data'!$A$1:$CB$106,ROW($E71),5)&lt;&gt;"",INDEX('CoC Ranking Data'!$A$1:$CB$106,ROW($E71),5),"")</f>
        <v/>
      </c>
      <c r="C71" s="289" t="str">
        <f>IF(INDEX('CoC Ranking Data'!$A$1:$CB$106,ROW($E71),7)&lt;&gt;"",INDEX('CoC Ranking Data'!$A$1:$CB$106,ROW($E71),7),"")</f>
        <v/>
      </c>
      <c r="D71" s="323" t="str">
        <f>IF(INDEX('CoC Ranking Data'!$A$1:$CB$106,ROW($E71),49)&lt;&gt;"",INDEX('CoC Ranking Data'!$A$1:$CB$106,ROW($E71),49),"")</f>
        <v/>
      </c>
      <c r="E71" s="321" t="str">
        <f t="shared" si="1"/>
        <v/>
      </c>
    </row>
    <row r="72" spans="1:5" x14ac:dyDescent="0.2">
      <c r="A72" s="288" t="str">
        <f>IF(INDEX('CoC Ranking Data'!$A$1:$CB$106,ROW($E72),4)&lt;&gt;"",INDEX('CoC Ranking Data'!$A$1:$CB$106,ROW($E72),4),"")</f>
        <v/>
      </c>
      <c r="B72" s="288" t="str">
        <f>IF(INDEX('CoC Ranking Data'!$A$1:$CB$106,ROW($E72),5)&lt;&gt;"",INDEX('CoC Ranking Data'!$A$1:$CB$106,ROW($E72),5),"")</f>
        <v/>
      </c>
      <c r="C72" s="289" t="str">
        <f>IF(INDEX('CoC Ranking Data'!$A$1:$CB$106,ROW($E72),7)&lt;&gt;"",INDEX('CoC Ranking Data'!$A$1:$CB$106,ROW($E72),7),"")</f>
        <v/>
      </c>
      <c r="D72" s="323" t="str">
        <f>IF(INDEX('CoC Ranking Data'!$A$1:$CB$106,ROW($E72),49)&lt;&gt;"",INDEX('CoC Ranking Data'!$A$1:$CB$106,ROW($E72),49),"")</f>
        <v/>
      </c>
      <c r="E72" s="321" t="str">
        <f t="shared" si="1"/>
        <v/>
      </c>
    </row>
    <row r="73" spans="1:5" x14ac:dyDescent="0.2">
      <c r="A73" s="288" t="str">
        <f>IF(INDEX('CoC Ranking Data'!$A$1:$CB$106,ROW($E73),4)&lt;&gt;"",INDEX('CoC Ranking Data'!$A$1:$CB$106,ROW($E73),4),"")</f>
        <v/>
      </c>
      <c r="B73" s="288" t="str">
        <f>IF(INDEX('CoC Ranking Data'!$A$1:$CB$106,ROW($E73),5)&lt;&gt;"",INDEX('CoC Ranking Data'!$A$1:$CB$106,ROW($E73),5),"")</f>
        <v/>
      </c>
      <c r="C73" s="289" t="str">
        <f>IF(INDEX('CoC Ranking Data'!$A$1:$CB$106,ROW($E73),7)&lt;&gt;"",INDEX('CoC Ranking Data'!$A$1:$CB$106,ROW($E73),7),"")</f>
        <v/>
      </c>
      <c r="D73" s="323" t="str">
        <f>IF(INDEX('CoC Ranking Data'!$A$1:$CB$106,ROW($E73),49)&lt;&gt;"",INDEX('CoC Ranking Data'!$A$1:$CB$106,ROW($E73),49),"")</f>
        <v/>
      </c>
      <c r="E73" s="321" t="str">
        <f t="shared" si="1"/>
        <v/>
      </c>
    </row>
    <row r="74" spans="1:5" x14ac:dyDescent="0.2">
      <c r="A74" s="288" t="str">
        <f>IF(INDEX('CoC Ranking Data'!$A$1:$CB$106,ROW($E74),4)&lt;&gt;"",INDEX('CoC Ranking Data'!$A$1:$CB$106,ROW($E74),4),"")</f>
        <v/>
      </c>
      <c r="B74" s="288" t="str">
        <f>IF(INDEX('CoC Ranking Data'!$A$1:$CB$106,ROW($E74),5)&lt;&gt;"",INDEX('CoC Ranking Data'!$A$1:$CB$106,ROW($E74),5),"")</f>
        <v/>
      </c>
      <c r="C74" s="289" t="str">
        <f>IF(INDEX('CoC Ranking Data'!$A$1:$CB$106,ROW($E74),7)&lt;&gt;"",INDEX('CoC Ranking Data'!$A$1:$CB$106,ROW($E74),7),"")</f>
        <v/>
      </c>
      <c r="D74" s="323" t="str">
        <f>IF(INDEX('CoC Ranking Data'!$A$1:$CB$106,ROW($E74),49)&lt;&gt;"",INDEX('CoC Ranking Data'!$A$1:$CB$106,ROW($E74),49),"")</f>
        <v/>
      </c>
      <c r="E74" s="321" t="str">
        <f t="shared" ref="E74:E102" si="2">IF(AND(A74&lt;&gt;"", D74&lt;&gt;""), IF(C74 = "PH", IF(D74 &gt;= $C$4, 7.5, IF(AND(D74 &lt; $C$4, D74 &gt;= ($C$4 - ($C$4 * 0.25))), 2.5, 0)), IF(C74 = "PH-RRH", IF(D74 &gt;= $C$5, 7.5, IF(AND(D74 &lt; $C$5, D74 &gt;= ($C$5 - ($C$5 * 0.25))), 2.5, 0)), IF(C74 = "SSO", IF(D74 &gt;= $C$6, 7.5, IF(AND(D74 &lt; $C$6, D74 &gt;= ($C$6 - ($C$6 * 0.25))), 2.5, 0)), IF(C74 = "TH", IF(D74 &gt;= $C$7, 7.5, IF(AND(D74 &lt; $C$7, D74 &gt;= ($C$7 - ($C$7 * 0.25))), 2.5, 0)), "")))),"")</f>
        <v/>
      </c>
    </row>
    <row r="75" spans="1:5" x14ac:dyDescent="0.2">
      <c r="A75" s="288" t="str">
        <f>IF(INDEX('CoC Ranking Data'!$A$1:$CB$106,ROW($E75),4)&lt;&gt;"",INDEX('CoC Ranking Data'!$A$1:$CB$106,ROW($E75),4),"")</f>
        <v/>
      </c>
      <c r="B75" s="288" t="str">
        <f>IF(INDEX('CoC Ranking Data'!$A$1:$CB$106,ROW($E75),5)&lt;&gt;"",INDEX('CoC Ranking Data'!$A$1:$CB$106,ROW($E75),5),"")</f>
        <v/>
      </c>
      <c r="C75" s="289" t="str">
        <f>IF(INDEX('CoC Ranking Data'!$A$1:$CB$106,ROW($E75),7)&lt;&gt;"",INDEX('CoC Ranking Data'!$A$1:$CB$106,ROW($E75),7),"")</f>
        <v/>
      </c>
      <c r="D75" s="323" t="str">
        <f>IF(INDEX('CoC Ranking Data'!$A$1:$CB$106,ROW($E75),49)&lt;&gt;"",INDEX('CoC Ranking Data'!$A$1:$CB$106,ROW($E75),49),"")</f>
        <v/>
      </c>
      <c r="E75" s="321" t="str">
        <f t="shared" si="2"/>
        <v/>
      </c>
    </row>
    <row r="76" spans="1:5" x14ac:dyDescent="0.2">
      <c r="A76" s="288" t="str">
        <f>IF(INDEX('CoC Ranking Data'!$A$1:$CB$106,ROW($E76),4)&lt;&gt;"",INDEX('CoC Ranking Data'!$A$1:$CB$106,ROW($E76),4),"")</f>
        <v/>
      </c>
      <c r="B76" s="288" t="str">
        <f>IF(INDEX('CoC Ranking Data'!$A$1:$CB$106,ROW($E76),5)&lt;&gt;"",INDEX('CoC Ranking Data'!$A$1:$CB$106,ROW($E76),5),"")</f>
        <v/>
      </c>
      <c r="C76" s="289" t="str">
        <f>IF(INDEX('CoC Ranking Data'!$A$1:$CB$106,ROW($E76),7)&lt;&gt;"",INDEX('CoC Ranking Data'!$A$1:$CB$106,ROW($E76),7),"")</f>
        <v/>
      </c>
      <c r="D76" s="323" t="str">
        <f>IF(INDEX('CoC Ranking Data'!$A$1:$CB$106,ROW($E76),49)&lt;&gt;"",INDEX('CoC Ranking Data'!$A$1:$CB$106,ROW($E76),49),"")</f>
        <v/>
      </c>
      <c r="E76" s="321" t="str">
        <f t="shared" si="2"/>
        <v/>
      </c>
    </row>
    <row r="77" spans="1:5" x14ac:dyDescent="0.2">
      <c r="A77" s="288" t="str">
        <f>IF(INDEX('CoC Ranking Data'!$A$1:$CB$106,ROW($E77),4)&lt;&gt;"",INDEX('CoC Ranking Data'!$A$1:$CB$106,ROW($E77),4),"")</f>
        <v/>
      </c>
      <c r="B77" s="288" t="str">
        <f>IF(INDEX('CoC Ranking Data'!$A$1:$CB$106,ROW($E77),5)&lt;&gt;"",INDEX('CoC Ranking Data'!$A$1:$CB$106,ROW($E77),5),"")</f>
        <v/>
      </c>
      <c r="C77" s="289" t="str">
        <f>IF(INDEX('CoC Ranking Data'!$A$1:$CB$106,ROW($E77),7)&lt;&gt;"",INDEX('CoC Ranking Data'!$A$1:$CB$106,ROW($E77),7),"")</f>
        <v/>
      </c>
      <c r="D77" s="323" t="str">
        <f>IF(INDEX('CoC Ranking Data'!$A$1:$CB$106,ROW($E77),49)&lt;&gt;"",INDEX('CoC Ranking Data'!$A$1:$CB$106,ROW($E77),49),"")</f>
        <v/>
      </c>
      <c r="E77" s="321" t="str">
        <f t="shared" si="2"/>
        <v/>
      </c>
    </row>
    <row r="78" spans="1:5" x14ac:dyDescent="0.2">
      <c r="A78" s="288" t="str">
        <f>IF(INDEX('CoC Ranking Data'!$A$1:$CB$106,ROW($E78),4)&lt;&gt;"",INDEX('CoC Ranking Data'!$A$1:$CB$106,ROW($E78),4),"")</f>
        <v/>
      </c>
      <c r="B78" s="288" t="str">
        <f>IF(INDEX('CoC Ranking Data'!$A$1:$CB$106,ROW($E78),5)&lt;&gt;"",INDEX('CoC Ranking Data'!$A$1:$CB$106,ROW($E78),5),"")</f>
        <v/>
      </c>
      <c r="C78" s="289" t="str">
        <f>IF(INDEX('CoC Ranking Data'!$A$1:$CB$106,ROW($E78),7)&lt;&gt;"",INDEX('CoC Ranking Data'!$A$1:$CB$106,ROW($E78),7),"")</f>
        <v/>
      </c>
      <c r="D78" s="323" t="str">
        <f>IF(INDEX('CoC Ranking Data'!$A$1:$CB$106,ROW($E78),49)&lt;&gt;"",INDEX('CoC Ranking Data'!$A$1:$CB$106,ROW($E78),49),"")</f>
        <v/>
      </c>
      <c r="E78" s="321" t="str">
        <f t="shared" si="2"/>
        <v/>
      </c>
    </row>
    <row r="79" spans="1:5" x14ac:dyDescent="0.2">
      <c r="A79" s="288" t="str">
        <f>IF(INDEX('CoC Ranking Data'!$A$1:$CB$106,ROW($E79),4)&lt;&gt;"",INDEX('CoC Ranking Data'!$A$1:$CB$106,ROW($E79),4),"")</f>
        <v/>
      </c>
      <c r="B79" s="288" t="str">
        <f>IF(INDEX('CoC Ranking Data'!$A$1:$CB$106,ROW($E79),5)&lt;&gt;"",INDEX('CoC Ranking Data'!$A$1:$CB$106,ROW($E79),5),"")</f>
        <v/>
      </c>
      <c r="C79" s="289" t="str">
        <f>IF(INDEX('CoC Ranking Data'!$A$1:$CB$106,ROW($E79),7)&lt;&gt;"",INDEX('CoC Ranking Data'!$A$1:$CB$106,ROW($E79),7),"")</f>
        <v/>
      </c>
      <c r="D79" s="323" t="str">
        <f>IF(INDEX('CoC Ranking Data'!$A$1:$CB$106,ROW($E79),49)&lt;&gt;"",INDEX('CoC Ranking Data'!$A$1:$CB$106,ROW($E79),49),"")</f>
        <v/>
      </c>
      <c r="E79" s="321" t="str">
        <f t="shared" si="2"/>
        <v/>
      </c>
    </row>
    <row r="80" spans="1:5" x14ac:dyDescent="0.2">
      <c r="A80" s="288" t="str">
        <f>IF(INDEX('CoC Ranking Data'!$A$1:$CB$106,ROW($E80),4)&lt;&gt;"",INDEX('CoC Ranking Data'!$A$1:$CB$106,ROW($E80),4),"")</f>
        <v/>
      </c>
      <c r="B80" s="288" t="str">
        <f>IF(INDEX('CoC Ranking Data'!$A$1:$CB$106,ROW($E80),5)&lt;&gt;"",INDEX('CoC Ranking Data'!$A$1:$CB$106,ROW($E80),5),"")</f>
        <v/>
      </c>
      <c r="C80" s="289" t="str">
        <f>IF(INDEX('CoC Ranking Data'!$A$1:$CB$106,ROW($E80),7)&lt;&gt;"",INDEX('CoC Ranking Data'!$A$1:$CB$106,ROW($E80),7),"")</f>
        <v/>
      </c>
      <c r="D80" s="323" t="str">
        <f>IF(INDEX('CoC Ranking Data'!$A$1:$CB$106,ROW($E80),49)&lt;&gt;"",INDEX('CoC Ranking Data'!$A$1:$CB$106,ROW($E80),49),"")</f>
        <v/>
      </c>
      <c r="E80" s="321" t="str">
        <f t="shared" si="2"/>
        <v/>
      </c>
    </row>
    <row r="81" spans="1:5" x14ac:dyDescent="0.2">
      <c r="A81" s="288" t="str">
        <f>IF(INDEX('CoC Ranking Data'!$A$1:$CB$106,ROW($E81),4)&lt;&gt;"",INDEX('CoC Ranking Data'!$A$1:$CB$106,ROW($E81),4),"")</f>
        <v/>
      </c>
      <c r="B81" s="288" t="str">
        <f>IF(INDEX('CoC Ranking Data'!$A$1:$CB$106,ROW($E81),5)&lt;&gt;"",INDEX('CoC Ranking Data'!$A$1:$CB$106,ROW($E81),5),"")</f>
        <v/>
      </c>
      <c r="C81" s="289" t="str">
        <f>IF(INDEX('CoC Ranking Data'!$A$1:$CB$106,ROW($E81),7)&lt;&gt;"",INDEX('CoC Ranking Data'!$A$1:$CB$106,ROW($E81),7),"")</f>
        <v/>
      </c>
      <c r="D81" s="323" t="str">
        <f>IF(INDEX('CoC Ranking Data'!$A$1:$CB$106,ROW($E81),49)&lt;&gt;"",INDEX('CoC Ranking Data'!$A$1:$CB$106,ROW($E81),49),"")</f>
        <v/>
      </c>
      <c r="E81" s="321" t="str">
        <f t="shared" si="2"/>
        <v/>
      </c>
    </row>
    <row r="82" spans="1:5" x14ac:dyDescent="0.2">
      <c r="A82" s="288" t="str">
        <f>IF(INDEX('CoC Ranking Data'!$A$1:$CB$106,ROW($E82),4)&lt;&gt;"",INDEX('CoC Ranking Data'!$A$1:$CB$106,ROW($E82),4),"")</f>
        <v/>
      </c>
      <c r="B82" s="288" t="str">
        <f>IF(INDEX('CoC Ranking Data'!$A$1:$CB$106,ROW($E82),5)&lt;&gt;"",INDEX('CoC Ranking Data'!$A$1:$CB$106,ROW($E82),5),"")</f>
        <v/>
      </c>
      <c r="C82" s="289" t="str">
        <f>IF(INDEX('CoC Ranking Data'!$A$1:$CB$106,ROW($E82),7)&lt;&gt;"",INDEX('CoC Ranking Data'!$A$1:$CB$106,ROW($E82),7),"")</f>
        <v/>
      </c>
      <c r="D82" s="323" t="str">
        <f>IF(INDEX('CoC Ranking Data'!$A$1:$CB$106,ROW($E82),49)&lt;&gt;"",INDEX('CoC Ranking Data'!$A$1:$CB$106,ROW($E82),49),"")</f>
        <v/>
      </c>
      <c r="E82" s="321" t="str">
        <f t="shared" si="2"/>
        <v/>
      </c>
    </row>
    <row r="83" spans="1:5" x14ac:dyDescent="0.2">
      <c r="A83" s="288" t="str">
        <f>IF(INDEX('CoC Ranking Data'!$A$1:$CB$106,ROW($E83),4)&lt;&gt;"",INDEX('CoC Ranking Data'!$A$1:$CB$106,ROW($E83),4),"")</f>
        <v/>
      </c>
      <c r="B83" s="288" t="str">
        <f>IF(INDEX('CoC Ranking Data'!$A$1:$CB$106,ROW($E83),5)&lt;&gt;"",INDEX('CoC Ranking Data'!$A$1:$CB$106,ROW($E83),5),"")</f>
        <v/>
      </c>
      <c r="C83" s="289" t="s">
        <v>38</v>
      </c>
      <c r="D83" s="323" t="str">
        <f>IF(INDEX('CoC Ranking Data'!$A$1:$CB$106,ROW($E83),49)&lt;&gt;"",INDEX('CoC Ranking Data'!$A$1:$CB$106,ROW($E83),49),"")</f>
        <v/>
      </c>
      <c r="E83" s="321" t="str">
        <f t="shared" si="2"/>
        <v/>
      </c>
    </row>
    <row r="84" spans="1:5" x14ac:dyDescent="0.2">
      <c r="A84" s="288" t="str">
        <f>IF(INDEX('CoC Ranking Data'!$A$1:$CB$106,ROW($E84),4)&lt;&gt;"",INDEX('CoC Ranking Data'!$A$1:$CB$106,ROW($E84),4),"")</f>
        <v/>
      </c>
      <c r="B84" s="288" t="str">
        <f>IF(INDEX('CoC Ranking Data'!$A$1:$CB$106,ROW($E84),5)&lt;&gt;"",INDEX('CoC Ranking Data'!$A$1:$CB$106,ROW($E84),5),"")</f>
        <v/>
      </c>
      <c r="C84" s="289"/>
      <c r="D84" s="323" t="str">
        <f>IF(INDEX('CoC Ranking Data'!$A$1:$CB$106,ROW($E84),49)&lt;&gt;"",INDEX('CoC Ranking Data'!$A$1:$CB$106,ROW($E84),49),"")</f>
        <v/>
      </c>
      <c r="E84" s="321" t="str">
        <f t="shared" si="2"/>
        <v/>
      </c>
    </row>
    <row r="85" spans="1:5" x14ac:dyDescent="0.2">
      <c r="A85" s="288" t="str">
        <f>IF(INDEX('CoC Ranking Data'!$A$1:$CB$106,ROW($E85),4)&lt;&gt;"",INDEX('CoC Ranking Data'!$A$1:$CB$106,ROW($E85),4),"")</f>
        <v/>
      </c>
      <c r="B85" s="288" t="str">
        <f>IF(INDEX('CoC Ranking Data'!$A$1:$CB$106,ROW($E85),5)&lt;&gt;"",INDEX('CoC Ranking Data'!$A$1:$CB$106,ROW($E85),5),"")</f>
        <v/>
      </c>
      <c r="C85" s="289" t="str">
        <f>IF(INDEX('CoC Ranking Data'!$A$1:$CB$106,ROW($E85),7)&lt;&gt;"",INDEX('CoC Ranking Data'!$A$1:$CB$106,ROW($E85),7),"")</f>
        <v/>
      </c>
      <c r="D85" s="323" t="str">
        <f>IF(INDEX('CoC Ranking Data'!$A$1:$CB$106,ROW($E85),49)&lt;&gt;"",INDEX('CoC Ranking Data'!$A$1:$CB$106,ROW($E85),49),"")</f>
        <v/>
      </c>
      <c r="E85" s="321" t="str">
        <f t="shared" si="2"/>
        <v/>
      </c>
    </row>
    <row r="86" spans="1:5" x14ac:dyDescent="0.2">
      <c r="A86" s="288" t="str">
        <f>IF(INDEX('CoC Ranking Data'!$A$1:$CB$106,ROW($E86),4)&lt;&gt;"",INDEX('CoC Ranking Data'!$A$1:$CB$106,ROW($E86),4),"")</f>
        <v/>
      </c>
      <c r="B86" s="288" t="str">
        <f>IF(INDEX('CoC Ranking Data'!$A$1:$CB$106,ROW($E86),5)&lt;&gt;"",INDEX('CoC Ranking Data'!$A$1:$CB$106,ROW($E86),5),"")</f>
        <v/>
      </c>
      <c r="C86" s="289" t="str">
        <f>IF(INDEX('CoC Ranking Data'!$A$1:$CB$106,ROW($E86),7)&lt;&gt;"",INDEX('CoC Ranking Data'!$A$1:$CB$106,ROW($E86),7),"")</f>
        <v/>
      </c>
      <c r="D86" s="323" t="str">
        <f>IF(INDEX('CoC Ranking Data'!$A$1:$CB$106,ROW($E86),49)&lt;&gt;"",INDEX('CoC Ranking Data'!$A$1:$CB$106,ROW($E86),49),"")</f>
        <v/>
      </c>
      <c r="E86" s="321" t="str">
        <f t="shared" si="2"/>
        <v/>
      </c>
    </row>
    <row r="87" spans="1:5" x14ac:dyDescent="0.2">
      <c r="A87" s="288" t="str">
        <f>IF(INDEX('CoC Ranking Data'!$A$1:$CB$106,ROW($E87),4)&lt;&gt;"",INDEX('CoC Ranking Data'!$A$1:$CB$106,ROW($E87),4),"")</f>
        <v/>
      </c>
      <c r="B87" s="288" t="str">
        <f>IF(INDEX('CoC Ranking Data'!$A$1:$CB$106,ROW($E87),5)&lt;&gt;"",INDEX('CoC Ranking Data'!$A$1:$CB$106,ROW($E87),5),"")</f>
        <v/>
      </c>
      <c r="C87" s="289" t="str">
        <f>IF(INDEX('CoC Ranking Data'!$A$1:$CB$106,ROW($E87),7)&lt;&gt;"",INDEX('CoC Ranking Data'!$A$1:$CB$106,ROW($E87),7),"")</f>
        <v/>
      </c>
      <c r="D87" s="323" t="str">
        <f>IF(INDEX('CoC Ranking Data'!$A$1:$CB$106,ROW($E87),49)&lt;&gt;"",INDEX('CoC Ranking Data'!$A$1:$CB$106,ROW($E87),49),"")</f>
        <v/>
      </c>
      <c r="E87" s="321" t="str">
        <f t="shared" si="2"/>
        <v/>
      </c>
    </row>
    <row r="88" spans="1:5" x14ac:dyDescent="0.2">
      <c r="A88" s="288" t="str">
        <f>IF(INDEX('CoC Ranking Data'!$A$1:$CB$106,ROW($E88),4)&lt;&gt;"",INDEX('CoC Ranking Data'!$A$1:$CB$106,ROW($E88),4),"")</f>
        <v/>
      </c>
      <c r="B88" s="288" t="str">
        <f>IF(INDEX('CoC Ranking Data'!$A$1:$CB$106,ROW($E88),5)&lt;&gt;"",INDEX('CoC Ranking Data'!$A$1:$CB$106,ROW($E88),5),"")</f>
        <v/>
      </c>
      <c r="C88" s="289" t="str">
        <f>IF(INDEX('CoC Ranking Data'!$A$1:$CB$106,ROW($E88),7)&lt;&gt;"",INDEX('CoC Ranking Data'!$A$1:$CB$106,ROW($E88),7),"")</f>
        <v/>
      </c>
      <c r="D88" s="323" t="str">
        <f>IF(INDEX('CoC Ranking Data'!$A$1:$CB$106,ROW($E88),49)&lt;&gt;"",INDEX('CoC Ranking Data'!$A$1:$CB$106,ROW($E88),49),"")</f>
        <v/>
      </c>
      <c r="E88" s="321" t="str">
        <f t="shared" si="2"/>
        <v/>
      </c>
    </row>
    <row r="89" spans="1:5" x14ac:dyDescent="0.2">
      <c r="A89" s="288" t="str">
        <f>IF(INDEX('CoC Ranking Data'!$A$1:$CB$106,ROW($E89),4)&lt;&gt;"",INDEX('CoC Ranking Data'!$A$1:$CB$106,ROW($E89),4),"")</f>
        <v/>
      </c>
      <c r="B89" s="288" t="str">
        <f>IF(INDEX('CoC Ranking Data'!$A$1:$CB$106,ROW($E89),5)&lt;&gt;"",INDEX('CoC Ranking Data'!$A$1:$CB$106,ROW($E89),5),"")</f>
        <v/>
      </c>
      <c r="C89" s="289" t="str">
        <f>IF(INDEX('CoC Ranking Data'!$A$1:$CB$106,ROW($E89),7)&lt;&gt;"",INDEX('CoC Ranking Data'!$A$1:$CB$106,ROW($E89),7),"")</f>
        <v/>
      </c>
      <c r="D89" s="323" t="str">
        <f>IF(INDEX('CoC Ranking Data'!$A$1:$CB$106,ROW($E89),49)&lt;&gt;"",INDEX('CoC Ranking Data'!$A$1:$CB$106,ROW($E89),49),"")</f>
        <v/>
      </c>
      <c r="E89" s="321" t="str">
        <f t="shared" si="2"/>
        <v/>
      </c>
    </row>
    <row r="90" spans="1:5" x14ac:dyDescent="0.2">
      <c r="A90" s="288" t="str">
        <f>IF(INDEX('CoC Ranking Data'!$A$1:$CB$106,ROW($E90),4)&lt;&gt;"",INDEX('CoC Ranking Data'!$A$1:$CB$106,ROW($E90),4),"")</f>
        <v/>
      </c>
      <c r="B90" s="288" t="str">
        <f>IF(INDEX('CoC Ranking Data'!$A$1:$CB$106,ROW($E90),5)&lt;&gt;"",INDEX('CoC Ranking Data'!$A$1:$CB$106,ROW($E90),5),"")</f>
        <v/>
      </c>
      <c r="C90" s="289" t="str">
        <f>IF(INDEX('CoC Ranking Data'!$A$1:$CB$106,ROW($E90),7)&lt;&gt;"",INDEX('CoC Ranking Data'!$A$1:$CB$106,ROW($E90),7),"")</f>
        <v/>
      </c>
      <c r="D90" s="323" t="str">
        <f>IF(INDEX('CoC Ranking Data'!$A$1:$CB$106,ROW($E90),49)&lt;&gt;"",INDEX('CoC Ranking Data'!$A$1:$CB$106,ROW($E90),49),"")</f>
        <v/>
      </c>
      <c r="E90" s="321" t="str">
        <f t="shared" si="2"/>
        <v/>
      </c>
    </row>
    <row r="91" spans="1:5" x14ac:dyDescent="0.2">
      <c r="A91" s="288" t="str">
        <f>IF(INDEX('CoC Ranking Data'!$A$1:$CB$106,ROW($E91),4)&lt;&gt;"",INDEX('CoC Ranking Data'!$A$1:$CB$106,ROW($E91),4),"")</f>
        <v/>
      </c>
      <c r="B91" s="288" t="str">
        <f>IF(INDEX('CoC Ranking Data'!$A$1:$CB$106,ROW($E91),5)&lt;&gt;"",INDEX('CoC Ranking Data'!$A$1:$CB$106,ROW($E91),5),"")</f>
        <v/>
      </c>
      <c r="C91" s="289" t="str">
        <f>IF(INDEX('CoC Ranking Data'!$A$1:$CB$106,ROW($E91),7)&lt;&gt;"",INDEX('CoC Ranking Data'!$A$1:$CB$106,ROW($E91),7),"")</f>
        <v/>
      </c>
      <c r="D91" s="323" t="str">
        <f>IF(INDEX('CoC Ranking Data'!$A$1:$CB$106,ROW($E91),49)&lt;&gt;"",INDEX('CoC Ranking Data'!$A$1:$CB$106,ROW($E91),49),"")</f>
        <v/>
      </c>
      <c r="E91" s="321" t="str">
        <f t="shared" si="2"/>
        <v/>
      </c>
    </row>
    <row r="92" spans="1:5" x14ac:dyDescent="0.2">
      <c r="A92" s="288" t="str">
        <f>IF(INDEX('CoC Ranking Data'!$A$1:$CB$106,ROW($E92),4)&lt;&gt;"",INDEX('CoC Ranking Data'!$A$1:$CB$106,ROW($E92),4),"")</f>
        <v/>
      </c>
      <c r="B92" s="288" t="str">
        <f>IF(INDEX('CoC Ranking Data'!$A$1:$CB$106,ROW($E92),5)&lt;&gt;"",INDEX('CoC Ranking Data'!$A$1:$CB$106,ROW($E92),5),"")</f>
        <v/>
      </c>
      <c r="C92" s="289" t="str">
        <f>IF(INDEX('CoC Ranking Data'!$A$1:$CB$106,ROW($E92),7)&lt;&gt;"",INDEX('CoC Ranking Data'!$A$1:$CB$106,ROW($E92),7),"")</f>
        <v/>
      </c>
      <c r="D92" s="323" t="str">
        <f>IF(INDEX('CoC Ranking Data'!$A$1:$CB$106,ROW($E92),49)&lt;&gt;"",INDEX('CoC Ranking Data'!$A$1:$CB$106,ROW($E92),49),"")</f>
        <v/>
      </c>
      <c r="E92" s="321" t="str">
        <f t="shared" si="2"/>
        <v/>
      </c>
    </row>
    <row r="93" spans="1:5" x14ac:dyDescent="0.2">
      <c r="A93" s="288" t="str">
        <f>IF(INDEX('CoC Ranking Data'!$A$1:$CB$106,ROW($E93),4)&lt;&gt;"",INDEX('CoC Ranking Data'!$A$1:$CB$106,ROW($E93),4),"")</f>
        <v/>
      </c>
      <c r="B93" s="288" t="str">
        <f>IF(INDEX('CoC Ranking Data'!$A$1:$CB$106,ROW($E93),5)&lt;&gt;"",INDEX('CoC Ranking Data'!$A$1:$CB$106,ROW($E93),5),"")</f>
        <v/>
      </c>
      <c r="C93" s="289" t="str">
        <f>IF(INDEX('CoC Ranking Data'!$A$1:$CB$106,ROW($E93),7)&lt;&gt;"",INDEX('CoC Ranking Data'!$A$1:$CB$106,ROW($E93),7),"")</f>
        <v/>
      </c>
      <c r="D93" s="323" t="str">
        <f>IF(INDEX('CoC Ranking Data'!$A$1:$CB$106,ROW($E93),49)&lt;&gt;"",INDEX('CoC Ranking Data'!$A$1:$CB$106,ROW($E93),49),"")</f>
        <v/>
      </c>
      <c r="E93" s="321" t="str">
        <f t="shared" si="2"/>
        <v/>
      </c>
    </row>
    <row r="94" spans="1:5" x14ac:dyDescent="0.2">
      <c r="A94" s="288" t="str">
        <f>IF(INDEX('CoC Ranking Data'!$A$1:$CB$106,ROW($E94),4)&lt;&gt;"",INDEX('CoC Ranking Data'!$A$1:$CB$106,ROW($E94),4),"")</f>
        <v/>
      </c>
      <c r="B94" s="288" t="str">
        <f>IF(INDEX('CoC Ranking Data'!$A$1:$CB$106,ROW($E94),5)&lt;&gt;"",INDEX('CoC Ranking Data'!$A$1:$CB$106,ROW($E94),5),"")</f>
        <v/>
      </c>
      <c r="C94" s="289" t="str">
        <f>IF(INDEX('CoC Ranking Data'!$A$1:$CB$106,ROW($E94),7)&lt;&gt;"",INDEX('CoC Ranking Data'!$A$1:$CB$106,ROW($E94),7),"")</f>
        <v/>
      </c>
      <c r="D94" s="323" t="str">
        <f>IF(INDEX('CoC Ranking Data'!$A$1:$CB$106,ROW($E94),49)&lt;&gt;"",INDEX('CoC Ranking Data'!$A$1:$CB$106,ROW($E94),49),"")</f>
        <v/>
      </c>
      <c r="E94" s="321" t="str">
        <f t="shared" si="2"/>
        <v/>
      </c>
    </row>
    <row r="95" spans="1:5" x14ac:dyDescent="0.2">
      <c r="A95" s="288" t="str">
        <f>IF(INDEX('CoC Ranking Data'!$A$1:$CB$106,ROW($E95),4)&lt;&gt;"",INDEX('CoC Ranking Data'!$A$1:$CB$106,ROW($E95),4),"")</f>
        <v/>
      </c>
      <c r="B95" s="288" t="str">
        <f>IF(INDEX('CoC Ranking Data'!$A$1:$CB$106,ROW($E95),5)&lt;&gt;"",INDEX('CoC Ranking Data'!$A$1:$CB$106,ROW($E95),5),"")</f>
        <v/>
      </c>
      <c r="C95" s="289" t="str">
        <f>IF(INDEX('CoC Ranking Data'!$A$1:$CB$106,ROW($E95),7)&lt;&gt;"",INDEX('CoC Ranking Data'!$A$1:$CB$106,ROW($E95),7),"")</f>
        <v/>
      </c>
      <c r="D95" s="323" t="str">
        <f>IF(INDEX('CoC Ranking Data'!$A$1:$CB$106,ROW($E95),49)&lt;&gt;"",INDEX('CoC Ranking Data'!$A$1:$CB$106,ROW($E95),49),"")</f>
        <v/>
      </c>
      <c r="E95" s="321" t="str">
        <f t="shared" si="2"/>
        <v/>
      </c>
    </row>
    <row r="96" spans="1:5" x14ac:dyDescent="0.2">
      <c r="A96" s="288" t="str">
        <f>IF(INDEX('CoC Ranking Data'!$A$1:$CB$106,ROW($E96),4)&lt;&gt;"",INDEX('CoC Ranking Data'!$A$1:$CB$106,ROW($E96),4),"")</f>
        <v/>
      </c>
      <c r="B96" s="288" t="str">
        <f>IF(INDEX('CoC Ranking Data'!$A$1:$CB$106,ROW($E96),5)&lt;&gt;"",INDEX('CoC Ranking Data'!$A$1:$CB$106,ROW($E96),5),"")</f>
        <v/>
      </c>
      <c r="C96" s="289" t="str">
        <f>IF(INDEX('CoC Ranking Data'!$A$1:$CB$106,ROW($E96),7)&lt;&gt;"",INDEX('CoC Ranking Data'!$A$1:$CB$106,ROW($E96),7),"")</f>
        <v/>
      </c>
      <c r="D96" s="323" t="str">
        <f>IF(INDEX('CoC Ranking Data'!$A$1:$CB$106,ROW($E96),49)&lt;&gt;"",INDEX('CoC Ranking Data'!$A$1:$CB$106,ROW($E96),49),"")</f>
        <v/>
      </c>
      <c r="E96" s="321" t="str">
        <f t="shared" si="2"/>
        <v/>
      </c>
    </row>
    <row r="97" spans="1:5" x14ac:dyDescent="0.2">
      <c r="A97" s="288" t="str">
        <f>IF(INDEX('CoC Ranking Data'!$A$1:$CB$106,ROW($E97),4)&lt;&gt;"",INDEX('CoC Ranking Data'!$A$1:$CB$106,ROW($E97),4),"")</f>
        <v/>
      </c>
      <c r="B97" s="288" t="str">
        <f>IF(INDEX('CoC Ranking Data'!$A$1:$CB$106,ROW($E97),5)&lt;&gt;"",INDEX('CoC Ranking Data'!$A$1:$CB$106,ROW($E97),5),"")</f>
        <v/>
      </c>
      <c r="C97" s="289" t="str">
        <f>IF(INDEX('CoC Ranking Data'!$A$1:$CB$106,ROW($E97),7)&lt;&gt;"",INDEX('CoC Ranking Data'!$A$1:$CB$106,ROW($E97),7),"")</f>
        <v/>
      </c>
      <c r="D97" s="323" t="str">
        <f>IF(INDEX('CoC Ranking Data'!$A$1:$CB$106,ROW($E97),49)&lt;&gt;"",INDEX('CoC Ranking Data'!$A$1:$CB$106,ROW($E97),49),"")</f>
        <v/>
      </c>
      <c r="E97" s="321" t="str">
        <f t="shared" si="2"/>
        <v/>
      </c>
    </row>
    <row r="98" spans="1:5" x14ac:dyDescent="0.2">
      <c r="A98" s="288" t="str">
        <f>IF(INDEX('CoC Ranking Data'!$A$1:$CB$106,ROW($E98),4)&lt;&gt;"",INDEX('CoC Ranking Data'!$A$1:$CB$106,ROW($E98),4),"")</f>
        <v/>
      </c>
      <c r="B98" s="288" t="str">
        <f>IF(INDEX('CoC Ranking Data'!$A$1:$CB$106,ROW($E98),5)&lt;&gt;"",INDEX('CoC Ranking Data'!$A$1:$CB$106,ROW($E98),5),"")</f>
        <v/>
      </c>
      <c r="C98" s="289" t="str">
        <f>IF(INDEX('CoC Ranking Data'!$A$1:$CB$106,ROW($E98),7)&lt;&gt;"",INDEX('CoC Ranking Data'!$A$1:$CB$106,ROW($E98),7),"")</f>
        <v/>
      </c>
      <c r="D98" s="323" t="str">
        <f>IF(INDEX('CoC Ranking Data'!$A$1:$CB$106,ROW($E98),49)&lt;&gt;"",INDEX('CoC Ranking Data'!$A$1:$CB$106,ROW($E98),49),"")</f>
        <v/>
      </c>
      <c r="E98" s="321" t="str">
        <f t="shared" si="2"/>
        <v/>
      </c>
    </row>
    <row r="99" spans="1:5" x14ac:dyDescent="0.2">
      <c r="A99" s="288" t="str">
        <f>IF(INDEX('CoC Ranking Data'!$A$1:$CB$106,ROW($E99),4)&lt;&gt;"",INDEX('CoC Ranking Data'!$A$1:$CB$106,ROW($E99),4),"")</f>
        <v/>
      </c>
      <c r="B99" s="288" t="str">
        <f>IF(INDEX('CoC Ranking Data'!$A$1:$CB$106,ROW($E99),5)&lt;&gt;"",INDEX('CoC Ranking Data'!$A$1:$CB$106,ROW($E99),5),"")</f>
        <v/>
      </c>
      <c r="C99" s="289" t="str">
        <f>IF(INDEX('CoC Ranking Data'!$A$1:$CB$106,ROW($E99),7)&lt;&gt;"",INDEX('CoC Ranking Data'!$A$1:$CB$106,ROW($E99),7),"")</f>
        <v/>
      </c>
      <c r="D99" s="323" t="str">
        <f>IF(INDEX('CoC Ranking Data'!$A$1:$CB$106,ROW($E99),49)&lt;&gt;"",INDEX('CoC Ranking Data'!$A$1:$CB$106,ROW($E99),49),"")</f>
        <v/>
      </c>
      <c r="E99" s="321" t="str">
        <f t="shared" si="2"/>
        <v/>
      </c>
    </row>
    <row r="100" spans="1:5" x14ac:dyDescent="0.2">
      <c r="A100" s="288" t="str">
        <f>IF(INDEX('CoC Ranking Data'!$A$1:$CB$106,ROW($E100),4)&lt;&gt;"",INDEX('CoC Ranking Data'!$A$1:$CB$106,ROW($E100),4),"")</f>
        <v/>
      </c>
      <c r="B100" s="288" t="str">
        <f>IF(INDEX('CoC Ranking Data'!$A$1:$CB$106,ROW($E100),5)&lt;&gt;"",INDEX('CoC Ranking Data'!$A$1:$CB$106,ROW($E100),5),"")</f>
        <v/>
      </c>
      <c r="C100" s="289" t="str">
        <f>IF(INDEX('CoC Ranking Data'!$A$1:$CB$106,ROW($E100),7)&lt;&gt;"",INDEX('CoC Ranking Data'!$A$1:$CB$106,ROW($E100),7),"")</f>
        <v/>
      </c>
      <c r="D100" s="323" t="str">
        <f>IF(INDEX('CoC Ranking Data'!$A$1:$CB$106,ROW($E100),49)&lt;&gt;"",INDEX('CoC Ranking Data'!$A$1:$CB$106,ROW($E100),49),"")</f>
        <v/>
      </c>
      <c r="E100" s="321" t="str">
        <f t="shared" si="2"/>
        <v/>
      </c>
    </row>
    <row r="101" spans="1:5" x14ac:dyDescent="0.2">
      <c r="A101" s="288" t="str">
        <f>IF(INDEX('CoC Ranking Data'!$A$1:$CB$106,ROW($E101),4)&lt;&gt;"",INDEX('CoC Ranking Data'!$A$1:$CB$106,ROW($E101),4),"")</f>
        <v/>
      </c>
      <c r="B101" s="288" t="str">
        <f>IF(INDEX('CoC Ranking Data'!$A$1:$CB$106,ROW($E101),5)&lt;&gt;"",INDEX('CoC Ranking Data'!$A$1:$CB$106,ROW($E101),5),"")</f>
        <v/>
      </c>
      <c r="C101" s="289" t="str">
        <f>IF(INDEX('CoC Ranking Data'!$A$1:$CB$106,ROW($E101),7)&lt;&gt;"",INDEX('CoC Ranking Data'!$A$1:$CB$106,ROW($E101),7),"")</f>
        <v/>
      </c>
      <c r="D101" s="323" t="str">
        <f>IF(INDEX('CoC Ranking Data'!$A$1:$CB$106,ROW($E101),49)&lt;&gt;"",INDEX('CoC Ranking Data'!$A$1:$CB$106,ROW($E101),49),"")</f>
        <v/>
      </c>
      <c r="E101" s="321" t="str">
        <f t="shared" si="2"/>
        <v/>
      </c>
    </row>
    <row r="102" spans="1:5" x14ac:dyDescent="0.2">
      <c r="A102" s="288" t="str">
        <f>IF(INDEX('CoC Ranking Data'!$A$1:$CB$106,ROW($E102),4)&lt;&gt;"",INDEX('CoC Ranking Data'!$A$1:$CB$106,ROW($E102),4),"")</f>
        <v/>
      </c>
      <c r="B102" s="288" t="str">
        <f>IF(INDEX('CoC Ranking Data'!$A$1:$CB$106,ROW($E102),5)&lt;&gt;"",INDEX('CoC Ranking Data'!$A$1:$CB$106,ROW($E102),5),"")</f>
        <v/>
      </c>
      <c r="C102" s="289" t="str">
        <f>IF(INDEX('CoC Ranking Data'!$A$1:$CB$106,ROW($E102),7)&lt;&gt;"",INDEX('CoC Ranking Data'!$A$1:$CB$106,ROW($E102),7),"")</f>
        <v/>
      </c>
      <c r="D102" s="323" t="str">
        <f>IF(INDEX('CoC Ranking Data'!$A$1:$CB$106,ROW($E102),49)&lt;&gt;"",INDEX('CoC Ranking Data'!$A$1:$CB$106,ROW($E102),49),"")</f>
        <v/>
      </c>
      <c r="E102" s="321" t="str">
        <f t="shared" si="2"/>
        <v/>
      </c>
    </row>
  </sheetData>
  <sheetProtection algorithmName="SHA-512" hashValue="eKWTnW0hEx0XiaQH6ek6T79pj1XaVchgjoUzqAWkohQeqMoDuDpSbaO9sTb/fFiU7oFPN3Te+Ml4pSn4aHUUQg==" saltValue="MG6JivIcvbnej63BBHDARA==" spinCount="100000" sheet="1" objects="1" scenarios="1" selectLockedCells="1"/>
  <autoFilter ref="A8:E54" xr:uid="{00000000-0009-0000-0000-00001E000000}">
    <filterColumn colId="0" showButton="0"/>
    <filterColumn colId="1" showButton="0"/>
    <filterColumn colId="2" showButton="0"/>
  </autoFilter>
  <hyperlinks>
    <hyperlink ref="E1" location="'Scoring Chart'!A1" display="Return to Scoring Chart"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5.140625" customWidth="1"/>
    <col min="5" max="5" width="14.5703125" customWidth="1"/>
  </cols>
  <sheetData>
    <row r="1" spans="1:5" ht="31.5" x14ac:dyDescent="0.25">
      <c r="A1" s="338"/>
      <c r="B1" s="368" t="s">
        <v>988</v>
      </c>
      <c r="C1" s="343"/>
      <c r="E1" s="445" t="s">
        <v>581</v>
      </c>
    </row>
    <row r="2" spans="1:5" ht="17.25" customHeight="1" x14ac:dyDescent="0.25">
      <c r="A2" s="338"/>
      <c r="B2" s="373" t="s">
        <v>832</v>
      </c>
      <c r="C2" s="345"/>
      <c r="D2" s="376"/>
    </row>
    <row r="3" spans="1:5" ht="15.75" customHeight="1" x14ac:dyDescent="0.25">
      <c r="A3" s="338"/>
      <c r="B3" s="373" t="s">
        <v>833</v>
      </c>
      <c r="C3" s="345"/>
      <c r="D3" s="376"/>
    </row>
    <row r="4" spans="1:5" ht="15.75" customHeight="1" x14ac:dyDescent="0.25">
      <c r="A4" s="338"/>
      <c r="B4"/>
      <c r="C4" s="345"/>
      <c r="D4" s="376"/>
    </row>
    <row r="5" spans="1:5" ht="15.75" customHeight="1" x14ac:dyDescent="0.25">
      <c r="A5" s="338"/>
      <c r="B5"/>
      <c r="C5" s="345"/>
    </row>
    <row r="6" spans="1:5" ht="15.75" customHeight="1" x14ac:dyDescent="0.25">
      <c r="A6" s="338"/>
      <c r="B6"/>
      <c r="C6" s="345"/>
    </row>
    <row r="7" spans="1:5" x14ac:dyDescent="0.25">
      <c r="B7"/>
    </row>
    <row r="8" spans="1:5" s="12" customFormat="1" x14ac:dyDescent="0.25">
      <c r="A8" s="414" t="s">
        <v>2</v>
      </c>
      <c r="B8" s="414" t="s">
        <v>3</v>
      </c>
      <c r="C8" s="415" t="s">
        <v>4</v>
      </c>
      <c r="D8" s="415" t="s">
        <v>0</v>
      </c>
      <c r="E8" s="324" t="s">
        <v>1</v>
      </c>
    </row>
    <row r="9" spans="1:5" s="9" customFormat="1" ht="12.75" x14ac:dyDescent="0.2">
      <c r="A9" s="288" t="str">
        <f>IF(INDEX('CoC Ranking Data'!$A$1:$CB$106,ROW($D9),4)&lt;&gt;"",INDEX('CoC Ranking Data'!$A$1:$CB$106,ROW($D9),4),"")</f>
        <v>Blair County Community Action Program</v>
      </c>
      <c r="B9" s="288" t="str">
        <f>IF(INDEX('CoC Ranking Data'!$A$1:$CB$106,ROW($D9),5)&lt;&gt;"",INDEX('CoC Ranking Data'!$A$1:$CB$106,ROW($D9),5),"")</f>
        <v>Rapid Re-Housing Consolidation</v>
      </c>
      <c r="C9" s="289" t="str">
        <f>IF(INDEX('CoC Ranking Data'!$A$1:$CB$106,ROW($D9),7)&lt;&gt;"",INDEX('CoC Ranking Data'!$A$1:$CB$106,ROW($D9),7),"")</f>
        <v>PH-RRH</v>
      </c>
      <c r="D9" s="303">
        <f>IF(INDEX('CoC Ranking Data'!$A$1:$CB$106,ROW($D9),29)&lt;&gt;"",INDEX('CoC Ranking Data'!$A$1:$CB$106,ROW($D9),29),"")</f>
        <v>0.505</v>
      </c>
      <c r="E9" s="8">
        <f>IF(AND(A9&lt;&gt;"", D9&lt;&gt;""), IF($D9 &gt;= 0.3, 2, IF(AND($D9 &lt; 0.3,$D9 &gt;= 0.25), 1, 0)),"")</f>
        <v>2</v>
      </c>
    </row>
    <row r="10" spans="1:5" s="9" customFormat="1" ht="12.75" x14ac:dyDescent="0.2">
      <c r="A10" s="288" t="str">
        <f>IF(INDEX('CoC Ranking Data'!$A$1:$CB$106,ROW($D10),4)&lt;&gt;"",INDEX('CoC Ranking Data'!$A$1:$CB$106,ROW($D10),4),"")</f>
        <v>Catholic Charities of the Diocese of Allentown</v>
      </c>
      <c r="B10" s="288" t="str">
        <f>IF(INDEX('CoC Ranking Data'!$A$1:$CB$106,ROW($D10),5)&lt;&gt;"",INDEX('CoC Ranking Data'!$A$1:$CB$106,ROW($D10),5),"")</f>
        <v>Permanent Supportive Housing Program</v>
      </c>
      <c r="C10" s="289" t="str">
        <f>IF(INDEX('CoC Ranking Data'!$A$1:$CB$106,ROW($D10),7)&lt;&gt;"",INDEX('CoC Ranking Data'!$A$1:$CB$106,ROW($D10),7),"")</f>
        <v>PH</v>
      </c>
      <c r="D10" s="303">
        <f>IF(INDEX('CoC Ranking Data'!$A$1:$CB$106,ROW($D10),29)&lt;&gt;"",INDEX('CoC Ranking Data'!$A$1:$CB$106,ROW($D10),29),"")</f>
        <v>0</v>
      </c>
      <c r="E10" s="8">
        <f t="shared" ref="E10:E73" si="0">IF(AND(A10&lt;&gt;"", D10&lt;&gt;""), IF($D10 &gt;= 0.3, 2, IF(AND($D10 &lt; 0.3,$D10 &gt;= 0.25), 1, 0)),"")</f>
        <v>0</v>
      </c>
    </row>
    <row r="11" spans="1:5" s="9" customFormat="1" ht="12.75" x14ac:dyDescent="0.2">
      <c r="A11" s="288" t="str">
        <f>IF(INDEX('CoC Ranking Data'!$A$1:$CB$106,ROW($D11),4)&lt;&gt;"",INDEX('CoC Ranking Data'!$A$1:$CB$106,ROW($D11),4),"")</f>
        <v>Catholic Social Services of the Diocese of Scranton, Inc.</v>
      </c>
      <c r="B11" s="288" t="str">
        <f>IF(INDEX('CoC Ranking Data'!$A$1:$CB$106,ROW($D11),5)&lt;&gt;"",INDEX('CoC Ranking Data'!$A$1:$CB$106,ROW($D11),5),"")</f>
        <v>PSHP Pike County</v>
      </c>
      <c r="C11" s="289" t="str">
        <f>IF(INDEX('CoC Ranking Data'!$A$1:$CB$106,ROW($D11),7)&lt;&gt;"",INDEX('CoC Ranking Data'!$A$1:$CB$106,ROW($D11),7),"")</f>
        <v>PH</v>
      </c>
      <c r="D11" s="303">
        <f>IF(INDEX('CoC Ranking Data'!$A$1:$CB$106,ROW($D11),29)&lt;&gt;"",INDEX('CoC Ranking Data'!$A$1:$CB$106,ROW($D11),29),"")</f>
        <v>0.2</v>
      </c>
      <c r="E11" s="8">
        <f t="shared" si="0"/>
        <v>0</v>
      </c>
    </row>
    <row r="12" spans="1:5" s="9" customFormat="1" ht="12.75" x14ac:dyDescent="0.2">
      <c r="A12" s="288" t="str">
        <f>IF(INDEX('CoC Ranking Data'!$A$1:$CB$106,ROW($D12),4)&lt;&gt;"",INDEX('CoC Ranking Data'!$A$1:$CB$106,ROW($D12),4),"")</f>
        <v>Catholic Social Services of the Diocese of Scranton, Inc.</v>
      </c>
      <c r="B12" s="288" t="str">
        <f>IF(INDEX('CoC Ranking Data'!$A$1:$CB$106,ROW($D12),5)&lt;&gt;"",INDEX('CoC Ranking Data'!$A$1:$CB$106,ROW($D12),5),"")</f>
        <v>Rural Permanent Supportive Housing Program</v>
      </c>
      <c r="C12" s="289" t="str">
        <f>IF(INDEX('CoC Ranking Data'!$A$1:$CB$106,ROW($D12),7)&lt;&gt;"",INDEX('CoC Ranking Data'!$A$1:$CB$106,ROW($D12),7),"")</f>
        <v>PH</v>
      </c>
      <c r="D12" s="303">
        <f>IF(INDEX('CoC Ranking Data'!$A$1:$CB$106,ROW($D12),29)&lt;&gt;"",INDEX('CoC Ranking Data'!$A$1:$CB$106,ROW($D12),29),"")</f>
        <v>0.4</v>
      </c>
      <c r="E12" s="8">
        <f t="shared" si="0"/>
        <v>2</v>
      </c>
    </row>
    <row r="13" spans="1:5" s="9" customFormat="1" ht="12.75" x14ac:dyDescent="0.2">
      <c r="A13" s="288" t="str">
        <f>IF(INDEX('CoC Ranking Data'!$A$1:$CB$106,ROW($D13),4)&lt;&gt;"",INDEX('CoC Ranking Data'!$A$1:$CB$106,ROW($D13),4),"")</f>
        <v>Catholic Social Services of the Diocese of Scranton, Inc.</v>
      </c>
      <c r="B13" s="288" t="str">
        <f>IF(INDEX('CoC Ranking Data'!$A$1:$CB$106,ROW($D13),5)&lt;&gt;"",INDEX('CoC Ranking Data'!$A$1:$CB$106,ROW($D13),5),"")</f>
        <v>Susquehanna/Wayne PSHP</v>
      </c>
      <c r="C13" s="289" t="str">
        <f>IF(INDEX('CoC Ranking Data'!$A$1:$CB$106,ROW($D13),7)&lt;&gt;"",INDEX('CoC Ranking Data'!$A$1:$CB$106,ROW($D13),7),"")</f>
        <v>PH</v>
      </c>
      <c r="D13" s="303">
        <f>IF(INDEX('CoC Ranking Data'!$A$1:$CB$106,ROW($D13),29)&lt;&gt;"",INDEX('CoC Ranking Data'!$A$1:$CB$106,ROW($D13),29),"")</f>
        <v>0.6</v>
      </c>
      <c r="E13" s="8">
        <f t="shared" si="0"/>
        <v>2</v>
      </c>
    </row>
    <row r="14" spans="1:5" s="9" customFormat="1" ht="12.75" x14ac:dyDescent="0.2">
      <c r="A14" s="288" t="str">
        <f>IF(INDEX('CoC Ranking Data'!$A$1:$CB$106,ROW($D14),4)&lt;&gt;"",INDEX('CoC Ranking Data'!$A$1:$CB$106,ROW($D14),4),"")</f>
        <v>Center for Community Action</v>
      </c>
      <c r="B14" s="288" t="str">
        <f>IF(INDEX('CoC Ranking Data'!$A$1:$CB$106,ROW($D14),5)&lt;&gt;"",INDEX('CoC Ranking Data'!$A$1:$CB$106,ROW($D14),5),"")</f>
        <v>Bedford, Fulton, Huntingdon RRH FFY2018</v>
      </c>
      <c r="C14" s="289" t="str">
        <f>IF(INDEX('CoC Ranking Data'!$A$1:$CB$106,ROW($D14),7)&lt;&gt;"",INDEX('CoC Ranking Data'!$A$1:$CB$106,ROW($D14),7),"")</f>
        <v>PH-RRH</v>
      </c>
      <c r="D14" s="303">
        <f>IF(INDEX('CoC Ranking Data'!$A$1:$CB$106,ROW($D14),29)&lt;&gt;"",INDEX('CoC Ranking Data'!$A$1:$CB$106,ROW($D14),29),"")</f>
        <v>0.33</v>
      </c>
      <c r="E14" s="8">
        <f t="shared" si="0"/>
        <v>2</v>
      </c>
    </row>
    <row r="15" spans="1:5" s="9" customFormat="1" ht="12.75" x14ac:dyDescent="0.2">
      <c r="A15" s="288" t="str">
        <f>IF(INDEX('CoC Ranking Data'!$A$1:$CB$106,ROW($D15),4)&lt;&gt;"",INDEX('CoC Ranking Data'!$A$1:$CB$106,ROW($D15),4),"")</f>
        <v>Centre County Government</v>
      </c>
      <c r="B15" s="288" t="str">
        <f>IF(INDEX('CoC Ranking Data'!$A$1:$CB$106,ROW($D15),5)&lt;&gt;"",INDEX('CoC Ranking Data'!$A$1:$CB$106,ROW($D15),5),"")</f>
        <v>Centre County Rapid Re Housing Program</v>
      </c>
      <c r="C15" s="289" t="str">
        <f>IF(INDEX('CoC Ranking Data'!$A$1:$CB$106,ROW($D15),7)&lt;&gt;"",INDEX('CoC Ranking Data'!$A$1:$CB$106,ROW($D15),7),"")</f>
        <v>PH-RRH</v>
      </c>
      <c r="D15" s="303">
        <f>IF(INDEX('CoC Ranking Data'!$A$1:$CB$106,ROW($D15),29)&lt;&gt;"",INDEX('CoC Ranking Data'!$A$1:$CB$106,ROW($D15),29),"")</f>
        <v>0.02</v>
      </c>
      <c r="E15" s="8">
        <f t="shared" si="0"/>
        <v>0</v>
      </c>
    </row>
    <row r="16" spans="1:5" s="9" customFormat="1" ht="12.75" x14ac:dyDescent="0.2">
      <c r="A16" s="288" t="str">
        <f>IF(INDEX('CoC Ranking Data'!$A$1:$CB$106,ROW($D16),4)&lt;&gt;"",INDEX('CoC Ranking Data'!$A$1:$CB$106,ROW($D16),4),"")</f>
        <v>County of Cambria</v>
      </c>
      <c r="B16" s="288" t="str">
        <f>IF(INDEX('CoC Ranking Data'!$A$1:$CB$106,ROW($D16),5)&lt;&gt;"",INDEX('CoC Ranking Data'!$A$1:$CB$106,ROW($D16),5),"")</f>
        <v>Cambria County Comprehensive Housing Program</v>
      </c>
      <c r="C16" s="289" t="str">
        <f>IF(INDEX('CoC Ranking Data'!$A$1:$CB$106,ROW($D16),7)&lt;&gt;"",INDEX('CoC Ranking Data'!$A$1:$CB$106,ROW($D16),7),"")</f>
        <v>PH</v>
      </c>
      <c r="D16" s="303">
        <f>IF(INDEX('CoC Ranking Data'!$A$1:$CB$106,ROW($D16),29)&lt;&gt;"",INDEX('CoC Ranking Data'!$A$1:$CB$106,ROW($D16),29),"")</f>
        <v>0.55000000000000004</v>
      </c>
      <c r="E16" s="8">
        <f>IF(AND(A16&lt;&gt;"", D16&lt;&gt;""), IF($D16 &gt;= 0.3, 2, IF(AND($D16 &lt; 0.3,$D16 &gt;= 0.25), 1, 0)),"")</f>
        <v>2</v>
      </c>
    </row>
    <row r="17" spans="1:5" s="9" customFormat="1" ht="12.75" x14ac:dyDescent="0.2">
      <c r="A17" s="288" t="str">
        <f>IF(INDEX('CoC Ranking Data'!$A$1:$CB$106,ROW($D17),4)&lt;&gt;"",INDEX('CoC Ranking Data'!$A$1:$CB$106,ROW($D17),4),"")</f>
        <v>County of Franklin</v>
      </c>
      <c r="B17" s="288" t="str">
        <f>IF(INDEX('CoC Ranking Data'!$A$1:$CB$106,ROW($D17),5)&lt;&gt;"",INDEX('CoC Ranking Data'!$A$1:$CB$106,ROW($D17),5),"")</f>
        <v>Franklin/ Fulton S+C Project 2019</v>
      </c>
      <c r="C17" s="289" t="str">
        <f>IF(INDEX('CoC Ranking Data'!$A$1:$CB$106,ROW($D17),7)&lt;&gt;"",INDEX('CoC Ranking Data'!$A$1:$CB$106,ROW($D17),7),"")</f>
        <v>PH</v>
      </c>
      <c r="D17" s="303">
        <f>IF(INDEX('CoC Ranking Data'!$A$1:$CB$106,ROW($D17),29)&lt;&gt;"",INDEX('CoC Ranking Data'!$A$1:$CB$106,ROW($D17),29),"")</f>
        <v>0.36</v>
      </c>
      <c r="E17" s="8">
        <f t="shared" si="0"/>
        <v>2</v>
      </c>
    </row>
    <row r="18" spans="1:5" s="9" customFormat="1" ht="12.75" x14ac:dyDescent="0.2">
      <c r="A18" s="288" t="str">
        <f>IF(INDEX('CoC Ranking Data'!$A$1:$CB$106,ROW($D18),4)&lt;&gt;"",INDEX('CoC Ranking Data'!$A$1:$CB$106,ROW($D18),4),"")</f>
        <v>County of Franklin</v>
      </c>
      <c r="B18" s="288" t="str">
        <f>IF(INDEX('CoC Ranking Data'!$A$1:$CB$106,ROW($D18),5)&lt;&gt;"",INDEX('CoC Ranking Data'!$A$1:$CB$106,ROW($D18),5),"")</f>
        <v>Franklin/Fulton Homeless Assistance Project 2019</v>
      </c>
      <c r="C18" s="289" t="str">
        <f>IF(INDEX('CoC Ranking Data'!$A$1:$CB$106,ROW($D18),7)&lt;&gt;"",INDEX('CoC Ranking Data'!$A$1:$CB$106,ROW($D18),7),"")</f>
        <v>PH</v>
      </c>
      <c r="D18" s="303">
        <f>IF(INDEX('CoC Ranking Data'!$A$1:$CB$106,ROW($D18),29)&lt;&gt;"",INDEX('CoC Ranking Data'!$A$1:$CB$106,ROW($D18),29),"")</f>
        <v>0.25</v>
      </c>
      <c r="E18" s="8">
        <f t="shared" si="0"/>
        <v>1</v>
      </c>
    </row>
    <row r="19" spans="1:5" s="9" customFormat="1" ht="12.75" x14ac:dyDescent="0.2">
      <c r="A19" s="288" t="str">
        <f>IF(INDEX('CoC Ranking Data'!$A$1:$CB$106,ROW($D19),4)&lt;&gt;"",INDEX('CoC Ranking Data'!$A$1:$CB$106,ROW($D19),4),"")</f>
        <v>County of Lycoming DBA Lycoming-Clinton Joinder Board</v>
      </c>
      <c r="B19" s="288" t="str">
        <f>IF(INDEX('CoC Ranking Data'!$A$1:$CB$106,ROW($D19),5)&lt;&gt;"",INDEX('CoC Ranking Data'!$A$1:$CB$106,ROW($D19),5),"")</f>
        <v>Lycoming/Clinton Renewal #7</v>
      </c>
      <c r="C19" s="289" t="str">
        <f>IF(INDEX('CoC Ranking Data'!$A$1:$CB$106,ROW($D19),7)&lt;&gt;"",INDEX('CoC Ranking Data'!$A$1:$CB$106,ROW($D19),7),"")</f>
        <v>PH</v>
      </c>
      <c r="D19" s="303">
        <f>IF(INDEX('CoC Ranking Data'!$A$1:$CB$106,ROW($D19),29)&lt;&gt;"",INDEX('CoC Ranking Data'!$A$1:$CB$106,ROW($D19),29),"")</f>
        <v>0.67</v>
      </c>
      <c r="E19" s="8">
        <f t="shared" si="0"/>
        <v>2</v>
      </c>
    </row>
    <row r="20" spans="1:5" s="9" customFormat="1" ht="12.75" x14ac:dyDescent="0.2">
      <c r="A20" s="288" t="str">
        <f>IF(INDEX('CoC Ranking Data'!$A$1:$CB$106,ROW($D20),4)&lt;&gt;"",INDEX('CoC Ranking Data'!$A$1:$CB$106,ROW($D20),4),"")</f>
        <v>Fitzmaurice Community Services, Inc</v>
      </c>
      <c r="B20" s="288" t="str">
        <f>IF(INDEX('CoC Ranking Data'!$A$1:$CB$106,ROW($D20),5)&lt;&gt;"",INDEX('CoC Ranking Data'!$A$1:$CB$106,ROW($D20),5),"")</f>
        <v>Pathfinders</v>
      </c>
      <c r="C20" s="289" t="str">
        <f>IF(INDEX('CoC Ranking Data'!$A$1:$CB$106,ROW($D20),7)&lt;&gt;"",INDEX('CoC Ranking Data'!$A$1:$CB$106,ROW($D20),7),"")</f>
        <v>PH</v>
      </c>
      <c r="D20" s="303">
        <f>IF(INDEX('CoC Ranking Data'!$A$1:$CB$106,ROW($D20),29)&lt;&gt;"",INDEX('CoC Ranking Data'!$A$1:$CB$106,ROW($D20),29),"")</f>
        <v>0</v>
      </c>
      <c r="E20" s="8">
        <f t="shared" si="0"/>
        <v>0</v>
      </c>
    </row>
    <row r="21" spans="1:5" s="9" customFormat="1" ht="12.75" x14ac:dyDescent="0.2">
      <c r="A21" s="288" t="str">
        <f>IF(INDEX('CoC Ranking Data'!$A$1:$CB$106,ROW($D21),4)&lt;&gt;"",INDEX('CoC Ranking Data'!$A$1:$CB$106,ROW($D21),4),"")</f>
        <v>Housing Authority of Monroe County</v>
      </c>
      <c r="B21" s="288" t="str">
        <f>IF(INDEX('CoC Ranking Data'!$A$1:$CB$106,ROW($D21),5)&lt;&gt;"",INDEX('CoC Ranking Data'!$A$1:$CB$106,ROW($D21),5),"")</f>
        <v>Shelter Plus Care MC</v>
      </c>
      <c r="C21" s="289" t="str">
        <f>IF(INDEX('CoC Ranking Data'!$A$1:$CB$106,ROW($D21),7)&lt;&gt;"",INDEX('CoC Ranking Data'!$A$1:$CB$106,ROW($D21),7),"")</f>
        <v>PH</v>
      </c>
      <c r="D21" s="303">
        <f>IF(INDEX('CoC Ranking Data'!$A$1:$CB$106,ROW($D21),29)&lt;&gt;"",INDEX('CoC Ranking Data'!$A$1:$CB$106,ROW($D21),29),"")</f>
        <v>0.28999999999999998</v>
      </c>
      <c r="E21" s="8">
        <f t="shared" si="0"/>
        <v>1</v>
      </c>
    </row>
    <row r="22" spans="1:5" s="9" customFormat="1" ht="12.75" x14ac:dyDescent="0.2">
      <c r="A22" s="288" t="str">
        <f>IF(INDEX('CoC Ranking Data'!$A$1:$CB$106,ROW($D22),4)&lt;&gt;"",INDEX('CoC Ranking Data'!$A$1:$CB$106,ROW($D22),4),"")</f>
        <v>Housing Authority of the County of Cumberland</v>
      </c>
      <c r="B22" s="288" t="str">
        <f>IF(INDEX('CoC Ranking Data'!$A$1:$CB$106,ROW($D22),5)&lt;&gt;"",INDEX('CoC Ranking Data'!$A$1:$CB$106,ROW($D22),5),"")</f>
        <v>Carlisle Supportive Housing Program</v>
      </c>
      <c r="C22" s="289" t="str">
        <f>IF(INDEX('CoC Ranking Data'!$A$1:$CB$106,ROW($D22),7)&lt;&gt;"",INDEX('CoC Ranking Data'!$A$1:$CB$106,ROW($D22),7),"")</f>
        <v>PH</v>
      </c>
      <c r="D22" s="303">
        <f>IF(INDEX('CoC Ranking Data'!$A$1:$CB$106,ROW($D22),29)&lt;&gt;"",INDEX('CoC Ranking Data'!$A$1:$CB$106,ROW($D22),29),"")</f>
        <v>0.5</v>
      </c>
      <c r="E22" s="8">
        <f t="shared" si="0"/>
        <v>2</v>
      </c>
    </row>
    <row r="23" spans="1:5" s="9" customFormat="1" ht="12.75" x14ac:dyDescent="0.2">
      <c r="A23" s="288" t="str">
        <f>IF(INDEX('CoC Ranking Data'!$A$1:$CB$106,ROW($D23),4)&lt;&gt;"",INDEX('CoC Ranking Data'!$A$1:$CB$106,ROW($D23),4),"")</f>
        <v>Housing Authority of the County of Cumberland</v>
      </c>
      <c r="B23" s="288" t="str">
        <f>IF(INDEX('CoC Ranking Data'!$A$1:$CB$106,ROW($D23),5)&lt;&gt;"",INDEX('CoC Ranking Data'!$A$1:$CB$106,ROW($D23),5),"")</f>
        <v>Perry County Rapid ReHousing</v>
      </c>
      <c r="C23" s="289" t="str">
        <f>IF(INDEX('CoC Ranking Data'!$A$1:$CB$106,ROW($D23),7)&lt;&gt;"",INDEX('CoC Ranking Data'!$A$1:$CB$106,ROW($D23),7),"")</f>
        <v>PH-RRH</v>
      </c>
      <c r="D23" s="303">
        <f>IF(INDEX('CoC Ranking Data'!$A$1:$CB$106,ROW($D23),29)&lt;&gt;"",INDEX('CoC Ranking Data'!$A$1:$CB$106,ROW($D23),29),"")</f>
        <v>0.24</v>
      </c>
      <c r="E23" s="8">
        <f t="shared" si="0"/>
        <v>0</v>
      </c>
    </row>
    <row r="24" spans="1:5" s="9" customFormat="1" ht="12.75" x14ac:dyDescent="0.2">
      <c r="A24" s="288" t="str">
        <f>IF(INDEX('CoC Ranking Data'!$A$1:$CB$106,ROW($D24),4)&lt;&gt;"",INDEX('CoC Ranking Data'!$A$1:$CB$106,ROW($D24),4),"")</f>
        <v>Housing Authority of the County of Cumberland</v>
      </c>
      <c r="B24" s="288" t="str">
        <f>IF(INDEX('CoC Ranking Data'!$A$1:$CB$106,ROW($D24),5)&lt;&gt;"",INDEX('CoC Ranking Data'!$A$1:$CB$106,ROW($D24),5),"")</f>
        <v>Perry County Veterans Program</v>
      </c>
      <c r="C24" s="289" t="str">
        <f>IF(INDEX('CoC Ranking Data'!$A$1:$CB$106,ROW($D24),7)&lt;&gt;"",INDEX('CoC Ranking Data'!$A$1:$CB$106,ROW($D24),7),"")</f>
        <v>PH</v>
      </c>
      <c r="D24" s="303">
        <f>IF(INDEX('CoC Ranking Data'!$A$1:$CB$106,ROW($D24),29)&lt;&gt;"",INDEX('CoC Ranking Data'!$A$1:$CB$106,ROW($D24),29),"")</f>
        <v>0.17</v>
      </c>
      <c r="E24" s="8">
        <f t="shared" si="0"/>
        <v>0</v>
      </c>
    </row>
    <row r="25" spans="1:5" s="9" customFormat="1" ht="12.75" x14ac:dyDescent="0.2">
      <c r="A25" s="288" t="str">
        <f>IF(INDEX('CoC Ranking Data'!$A$1:$CB$106,ROW($D25),4)&lt;&gt;"",INDEX('CoC Ranking Data'!$A$1:$CB$106,ROW($D25),4),"")</f>
        <v>Housing Authority of the County of Cumberland</v>
      </c>
      <c r="B25" s="288" t="str">
        <f>IF(INDEX('CoC Ranking Data'!$A$1:$CB$106,ROW($D25),5)&lt;&gt;"",INDEX('CoC Ranking Data'!$A$1:$CB$106,ROW($D25),5),"")</f>
        <v>PSH Consolidated</v>
      </c>
      <c r="C25" s="289" t="str">
        <f>IF(INDEX('CoC Ranking Data'!$A$1:$CB$106,ROW($D25),7)&lt;&gt;"",INDEX('CoC Ranking Data'!$A$1:$CB$106,ROW($D25),7),"")</f>
        <v>PH</v>
      </c>
      <c r="D25" s="303">
        <f>IF(INDEX('CoC Ranking Data'!$A$1:$CB$106,ROW($D25),29)&lt;&gt;"",INDEX('CoC Ranking Data'!$A$1:$CB$106,ROW($D25),29),"")</f>
        <v>0.39333333333333331</v>
      </c>
      <c r="E25" s="8">
        <f t="shared" si="0"/>
        <v>2</v>
      </c>
    </row>
    <row r="26" spans="1:5" s="9" customFormat="1" ht="12.75" x14ac:dyDescent="0.2">
      <c r="A26" s="288" t="str">
        <f>IF(INDEX('CoC Ranking Data'!$A$1:$CB$106,ROW($D26),4)&lt;&gt;"",INDEX('CoC Ranking Data'!$A$1:$CB$106,ROW($D26),4),"")</f>
        <v>Housing Authority of the County of Cumberland</v>
      </c>
      <c r="B26" s="288" t="str">
        <f>IF(INDEX('CoC Ranking Data'!$A$1:$CB$106,ROW($D26),5)&lt;&gt;"",INDEX('CoC Ranking Data'!$A$1:$CB$106,ROW($D26),5),"")</f>
        <v>Rapid Rehousing Cumberland Perry Lebanon</v>
      </c>
      <c r="C26" s="289" t="str">
        <f>IF(INDEX('CoC Ranking Data'!$A$1:$CB$106,ROW($D26),7)&lt;&gt;"",INDEX('CoC Ranking Data'!$A$1:$CB$106,ROW($D26),7),"")</f>
        <v>PH-RRH</v>
      </c>
      <c r="D26" s="303">
        <f>IF(INDEX('CoC Ranking Data'!$A$1:$CB$106,ROW($D26),29)&lt;&gt;"",INDEX('CoC Ranking Data'!$A$1:$CB$106,ROW($D26),29),"")</f>
        <v>0.4</v>
      </c>
      <c r="E26" s="8">
        <f t="shared" si="0"/>
        <v>2</v>
      </c>
    </row>
    <row r="27" spans="1:5" s="9" customFormat="1" ht="12.75" x14ac:dyDescent="0.2">
      <c r="A27" s="288" t="str">
        <f>IF(INDEX('CoC Ranking Data'!$A$1:$CB$106,ROW($D27),4)&lt;&gt;"",INDEX('CoC Ranking Data'!$A$1:$CB$106,ROW($D27),4),"")</f>
        <v>Housing Authority of the County of Cumberland</v>
      </c>
      <c r="B27" s="288" t="str">
        <f>IF(INDEX('CoC Ranking Data'!$A$1:$CB$106,ROW($D27),5)&lt;&gt;"",INDEX('CoC Ranking Data'!$A$1:$CB$106,ROW($D27),5),"")</f>
        <v>Rapid Rehousing II</v>
      </c>
      <c r="C27" s="289" t="str">
        <f>IF(INDEX('CoC Ranking Data'!$A$1:$CB$106,ROW($D27),7)&lt;&gt;"",INDEX('CoC Ranking Data'!$A$1:$CB$106,ROW($D27),7),"")</f>
        <v>PH-RRH</v>
      </c>
      <c r="D27" s="303">
        <f>IF(INDEX('CoC Ranking Data'!$A$1:$CB$106,ROW($D27),29)&lt;&gt;"",INDEX('CoC Ranking Data'!$A$1:$CB$106,ROW($D27),29),"")</f>
        <v>0.27</v>
      </c>
      <c r="E27" s="8">
        <f t="shared" si="0"/>
        <v>1</v>
      </c>
    </row>
    <row r="28" spans="1:5" s="9" customFormat="1" ht="12.75" x14ac:dyDescent="0.2">
      <c r="A28" s="288" t="str">
        <f>IF(INDEX('CoC Ranking Data'!$A$1:$CB$106,ROW($D28),4)&lt;&gt;"",INDEX('CoC Ranking Data'!$A$1:$CB$106,ROW($D28),4),"")</f>
        <v>Housing Authority of the County of Cumberland</v>
      </c>
      <c r="B28" s="288" t="str">
        <f>IF(INDEX('CoC Ranking Data'!$A$1:$CB$106,ROW($D28),5)&lt;&gt;"",INDEX('CoC Ranking Data'!$A$1:$CB$106,ROW($D28),5),"")</f>
        <v>Shelter + Care Chronic</v>
      </c>
      <c r="C28" s="289" t="str">
        <f>IF(INDEX('CoC Ranking Data'!$A$1:$CB$106,ROW($D28),7)&lt;&gt;"",INDEX('CoC Ranking Data'!$A$1:$CB$106,ROW($D28),7),"")</f>
        <v>PH</v>
      </c>
      <c r="D28" s="303">
        <f>IF(INDEX('CoC Ranking Data'!$A$1:$CB$106,ROW($D28),29)&lt;&gt;"",INDEX('CoC Ranking Data'!$A$1:$CB$106,ROW($D28),29),"")</f>
        <v>0.32</v>
      </c>
      <c r="E28" s="8">
        <f t="shared" si="0"/>
        <v>2</v>
      </c>
    </row>
    <row r="29" spans="1:5" s="9" customFormat="1" ht="12.75" x14ac:dyDescent="0.2">
      <c r="A29" s="288" t="str">
        <f>IF(INDEX('CoC Ranking Data'!$A$1:$CB$106,ROW($D29),4)&lt;&gt;"",INDEX('CoC Ranking Data'!$A$1:$CB$106,ROW($D29),4),"")</f>
        <v>Housing Development Corporation of NEPA</v>
      </c>
      <c r="B29" s="288" t="str">
        <f>IF(INDEX('CoC Ranking Data'!$A$1:$CB$106,ROW($D29),5)&lt;&gt;"",INDEX('CoC Ranking Data'!$A$1:$CB$106,ROW($D29),5),"")</f>
        <v>HDC SHP 3 2016</v>
      </c>
      <c r="C29" s="289" t="str">
        <f>IF(INDEX('CoC Ranking Data'!$A$1:$CB$106,ROW($D29),7)&lt;&gt;"",INDEX('CoC Ranking Data'!$A$1:$CB$106,ROW($D29),7),"")</f>
        <v>PH</v>
      </c>
      <c r="D29" s="303">
        <f>IF(INDEX('CoC Ranking Data'!$A$1:$CB$106,ROW($D29),29)&lt;&gt;"",INDEX('CoC Ranking Data'!$A$1:$CB$106,ROW($D29),29),"")</f>
        <v>0.25</v>
      </c>
      <c r="E29" s="8">
        <f t="shared" si="0"/>
        <v>1</v>
      </c>
    </row>
    <row r="30" spans="1:5" s="9" customFormat="1" ht="12.75" x14ac:dyDescent="0.2">
      <c r="A30" s="288" t="str">
        <f>IF(INDEX('CoC Ranking Data'!$A$1:$CB$106,ROW($D30),4)&lt;&gt;"",INDEX('CoC Ranking Data'!$A$1:$CB$106,ROW($D30),4),"")</f>
        <v>Housing Development Corporation of NEPA</v>
      </c>
      <c r="B30" s="288" t="str">
        <f>IF(INDEX('CoC Ranking Data'!$A$1:$CB$106,ROW($D30),5)&lt;&gt;"",INDEX('CoC Ranking Data'!$A$1:$CB$106,ROW($D30),5),"")</f>
        <v>HDC SHP 6 2016</v>
      </c>
      <c r="C30" s="289" t="str">
        <f>IF(INDEX('CoC Ranking Data'!$A$1:$CB$106,ROW($D30),7)&lt;&gt;"",INDEX('CoC Ranking Data'!$A$1:$CB$106,ROW($D30),7),"")</f>
        <v>PH</v>
      </c>
      <c r="D30" s="303">
        <f>IF(INDEX('CoC Ranking Data'!$A$1:$CB$106,ROW($D30),29)&lt;&gt;"",INDEX('CoC Ranking Data'!$A$1:$CB$106,ROW($D30),29),"")</f>
        <v>0.27</v>
      </c>
      <c r="E30" s="8">
        <f t="shared" si="0"/>
        <v>1</v>
      </c>
    </row>
    <row r="31" spans="1:5" s="9" customFormat="1" ht="12.75" x14ac:dyDescent="0.2">
      <c r="A31" s="288" t="str">
        <f>IF(INDEX('CoC Ranking Data'!$A$1:$CB$106,ROW($D31),4)&lt;&gt;"",INDEX('CoC Ranking Data'!$A$1:$CB$106,ROW($D31),4),"")</f>
        <v>Housing Transitions, Inc.</v>
      </c>
      <c r="B31" s="288" t="str">
        <f>IF(INDEX('CoC Ranking Data'!$A$1:$CB$106,ROW($D31),5)&lt;&gt;"",INDEX('CoC Ranking Data'!$A$1:$CB$106,ROW($D31),5),"")</f>
        <v>Nittany House Apartments</v>
      </c>
      <c r="C31" s="289" t="str">
        <f>IF(INDEX('CoC Ranking Data'!$A$1:$CB$106,ROW($D31),7)&lt;&gt;"",INDEX('CoC Ranking Data'!$A$1:$CB$106,ROW($D31),7),"")</f>
        <v>PH</v>
      </c>
      <c r="D31" s="303">
        <f>IF(INDEX('CoC Ranking Data'!$A$1:$CB$106,ROW($D31),29)&lt;&gt;"",INDEX('CoC Ranking Data'!$A$1:$CB$106,ROW($D31),29),"")</f>
        <v>0.14000000000000001</v>
      </c>
      <c r="E31" s="8">
        <f t="shared" si="0"/>
        <v>0</v>
      </c>
    </row>
    <row r="32" spans="1:5" s="9" customFormat="1" ht="12.75" x14ac:dyDescent="0.2">
      <c r="A32" s="288" t="str">
        <f>IF(INDEX('CoC Ranking Data'!$A$1:$CB$106,ROW($D32),4)&lt;&gt;"",INDEX('CoC Ranking Data'!$A$1:$CB$106,ROW($D32),4),"")</f>
        <v>Housing Transitions, Inc.</v>
      </c>
      <c r="B32" s="288" t="str">
        <f>IF(INDEX('CoC Ranking Data'!$A$1:$CB$106,ROW($D32),5)&lt;&gt;"",INDEX('CoC Ranking Data'!$A$1:$CB$106,ROW($D32),5),"")</f>
        <v>Nittany House Apartments II</v>
      </c>
      <c r="C32" s="289" t="str">
        <f>IF(INDEX('CoC Ranking Data'!$A$1:$CB$106,ROW($D32),7)&lt;&gt;"",INDEX('CoC Ranking Data'!$A$1:$CB$106,ROW($D32),7),"")</f>
        <v>PH</v>
      </c>
      <c r="D32" s="303">
        <f>IF(INDEX('CoC Ranking Data'!$A$1:$CB$106,ROW($D32),29)&lt;&gt;"",INDEX('CoC Ranking Data'!$A$1:$CB$106,ROW($D32),29),"")</f>
        <v>0.33</v>
      </c>
      <c r="E32" s="8">
        <f t="shared" si="0"/>
        <v>2</v>
      </c>
    </row>
    <row r="33" spans="1:5" s="9" customFormat="1" ht="12.75" x14ac:dyDescent="0.2">
      <c r="A33" s="288" t="str">
        <f>IF(INDEX('CoC Ranking Data'!$A$1:$CB$106,ROW($D33),4)&lt;&gt;"",INDEX('CoC Ranking Data'!$A$1:$CB$106,ROW($D33),4),"")</f>
        <v xml:space="preserve">Huntingdon House </v>
      </c>
      <c r="B33" s="288" t="str">
        <f>IF(INDEX('CoC Ranking Data'!$A$1:$CB$106,ROW($D33),5)&lt;&gt;"",INDEX('CoC Ranking Data'!$A$1:$CB$106,ROW($D33),5),"")</f>
        <v>Huntingdon House Rapid Rehousing Program</v>
      </c>
      <c r="C33" s="289" t="str">
        <f>IF(INDEX('CoC Ranking Data'!$A$1:$CB$106,ROW($D33),7)&lt;&gt;"",INDEX('CoC Ranking Data'!$A$1:$CB$106,ROW($D33),7),"")</f>
        <v>PH-RRH</v>
      </c>
      <c r="D33" s="303">
        <f>IF(INDEX('CoC Ranking Data'!$A$1:$CB$106,ROW($D33),29)&lt;&gt;"",INDEX('CoC Ranking Data'!$A$1:$CB$106,ROW($D33),29),"")</f>
        <v>0.38</v>
      </c>
      <c r="E33" s="8">
        <f t="shared" si="0"/>
        <v>2</v>
      </c>
    </row>
    <row r="34" spans="1:5" s="9" customFormat="1" ht="12.75" x14ac:dyDescent="0.2">
      <c r="A34" s="288" t="str">
        <f>IF(INDEX('CoC Ranking Data'!$A$1:$CB$106,ROW($D34),4)&lt;&gt;"",INDEX('CoC Ranking Data'!$A$1:$CB$106,ROW($D34),4),"")</f>
        <v>Lehigh County Housing Authority</v>
      </c>
      <c r="B34" s="288" t="str">
        <f>IF(INDEX('CoC Ranking Data'!$A$1:$CB$106,ROW($D34),5)&lt;&gt;"",INDEX('CoC Ranking Data'!$A$1:$CB$106,ROW($D34),5),"")</f>
        <v>LCHA S+C 2018</v>
      </c>
      <c r="C34" s="289" t="str">
        <f>IF(INDEX('CoC Ranking Data'!$A$1:$CB$106,ROW($D34),7)&lt;&gt;"",INDEX('CoC Ranking Data'!$A$1:$CB$106,ROW($D34),7),"")</f>
        <v>PH</v>
      </c>
      <c r="D34" s="303">
        <f>IF(INDEX('CoC Ranking Data'!$A$1:$CB$106,ROW($D34),29)&lt;&gt;"",INDEX('CoC Ranking Data'!$A$1:$CB$106,ROW($D34),29),"")</f>
        <v>0.16</v>
      </c>
      <c r="E34" s="8">
        <f t="shared" si="0"/>
        <v>0</v>
      </c>
    </row>
    <row r="35" spans="1:5" s="9" customFormat="1" ht="12.75" x14ac:dyDescent="0.2">
      <c r="A35" s="288" t="str">
        <f>IF(INDEX('CoC Ranking Data'!$A$1:$CB$106,ROW($D35),4)&lt;&gt;"",INDEX('CoC Ranking Data'!$A$1:$CB$106,ROW($D35),4),"")</f>
        <v>Northampton County Housing Authority</v>
      </c>
      <c r="B35" s="288" t="str">
        <f>IF(INDEX('CoC Ranking Data'!$A$1:$CB$106,ROW($D35),5)&lt;&gt;"",INDEX('CoC Ranking Data'!$A$1:$CB$106,ROW($D35),5),"")</f>
        <v>NCHA S+C 2018</v>
      </c>
      <c r="C35" s="289" t="str">
        <f>IF(INDEX('CoC Ranking Data'!$A$1:$CB$106,ROW($D35),7)&lt;&gt;"",INDEX('CoC Ranking Data'!$A$1:$CB$106,ROW($D35),7),"")</f>
        <v>PH</v>
      </c>
      <c r="D35" s="303">
        <f>IF(INDEX('CoC Ranking Data'!$A$1:$CB$106,ROW($D35),29)&lt;&gt;"",INDEX('CoC Ranking Data'!$A$1:$CB$106,ROW($D35),29),"")</f>
        <v>0.23</v>
      </c>
      <c r="E35" s="8">
        <f t="shared" si="0"/>
        <v>0</v>
      </c>
    </row>
    <row r="36" spans="1:5" s="9" customFormat="1" ht="12.75" x14ac:dyDescent="0.2">
      <c r="A36" s="288" t="str">
        <f>IF(INDEX('CoC Ranking Data'!$A$1:$CB$106,ROW($D36),4)&lt;&gt;"",INDEX('CoC Ranking Data'!$A$1:$CB$106,ROW($D36),4),"")</f>
        <v>Northern Cambria Community Development Corporation</v>
      </c>
      <c r="B36" s="288" t="str">
        <f>IF(INDEX('CoC Ranking Data'!$A$1:$CB$106,ROW($D36),5)&lt;&gt;"",INDEX('CoC Ranking Data'!$A$1:$CB$106,ROW($D36),5),"")</f>
        <v>Independence Gardens Renewal Project Application FY 2018</v>
      </c>
      <c r="C36" s="289" t="str">
        <f>IF(INDEX('CoC Ranking Data'!$A$1:$CB$106,ROW($D36),7)&lt;&gt;"",INDEX('CoC Ranking Data'!$A$1:$CB$106,ROW($D36),7),"")</f>
        <v>PH</v>
      </c>
      <c r="D36" s="303">
        <f>IF(INDEX('CoC Ranking Data'!$A$1:$CB$106,ROW($D36),29)&lt;&gt;"",INDEX('CoC Ranking Data'!$A$1:$CB$106,ROW($D36),29),"")</f>
        <v>0</v>
      </c>
      <c r="E36" s="8">
        <f t="shared" si="0"/>
        <v>0</v>
      </c>
    </row>
    <row r="37" spans="1:5" s="9" customFormat="1" ht="12.75" x14ac:dyDescent="0.2">
      <c r="A37" s="288" t="str">
        <f>IF(INDEX('CoC Ranking Data'!$A$1:$CB$106,ROW($D37),4)&lt;&gt;"",INDEX('CoC Ranking Data'!$A$1:$CB$106,ROW($D37),4),"")</f>
        <v>Northern Cambria Community Development Corporation</v>
      </c>
      <c r="B37" s="288" t="str">
        <f>IF(INDEX('CoC Ranking Data'!$A$1:$CB$106,ROW($D37),5)&lt;&gt;"",INDEX('CoC Ranking Data'!$A$1:$CB$106,ROW($D37),5),"")</f>
        <v>Schoolhouse Gardens Renewal Project Application FY 2018</v>
      </c>
      <c r="C37" s="289" t="str">
        <f>IF(INDEX('CoC Ranking Data'!$A$1:$CB$106,ROW($D37),7)&lt;&gt;"",INDEX('CoC Ranking Data'!$A$1:$CB$106,ROW($D37),7),"")</f>
        <v>PH</v>
      </c>
      <c r="D37" s="303">
        <f>IF(INDEX('CoC Ranking Data'!$A$1:$CB$106,ROW($D37),29)&lt;&gt;"",INDEX('CoC Ranking Data'!$A$1:$CB$106,ROW($D37),29),"")</f>
        <v>0</v>
      </c>
      <c r="E37" s="8">
        <f t="shared" si="0"/>
        <v>0</v>
      </c>
    </row>
    <row r="38" spans="1:5" s="9" customFormat="1" ht="12.75" x14ac:dyDescent="0.2">
      <c r="A38" s="288" t="str">
        <f>IF(INDEX('CoC Ranking Data'!$A$1:$CB$106,ROW($D38),4)&lt;&gt;"",INDEX('CoC Ranking Data'!$A$1:$CB$106,ROW($D38),4),"")</f>
        <v>Resources for Human Development, Inc.</v>
      </c>
      <c r="B38" s="288" t="str">
        <f>IF(INDEX('CoC Ranking Data'!$A$1:$CB$106,ROW($D38),5)&lt;&gt;"",INDEX('CoC Ranking Data'!$A$1:$CB$106,ROW($D38),5),"")</f>
        <v>Crossroads Family</v>
      </c>
      <c r="C38" s="289" t="str">
        <f>IF(INDEX('CoC Ranking Data'!$A$1:$CB$106,ROW($D38),7)&lt;&gt;"",INDEX('CoC Ranking Data'!$A$1:$CB$106,ROW($D38),7),"")</f>
        <v>PH</v>
      </c>
      <c r="D38" s="303">
        <f>IF(INDEX('CoC Ranking Data'!$A$1:$CB$106,ROW($D38),29)&lt;&gt;"",INDEX('CoC Ranking Data'!$A$1:$CB$106,ROW($D38),29),"")</f>
        <v>0.08</v>
      </c>
      <c r="E38" s="8">
        <f t="shared" si="0"/>
        <v>0</v>
      </c>
    </row>
    <row r="39" spans="1:5" s="9" customFormat="1" ht="12.75" x14ac:dyDescent="0.2">
      <c r="A39" s="288" t="str">
        <f>IF(INDEX('CoC Ranking Data'!$A$1:$CB$106,ROW($D39),4)&lt;&gt;"",INDEX('CoC Ranking Data'!$A$1:$CB$106,ROW($D39),4),"")</f>
        <v>Resources for Human Development, Inc.</v>
      </c>
      <c r="B39" s="288" t="str">
        <f>IF(INDEX('CoC Ranking Data'!$A$1:$CB$106,ROW($D39),5)&lt;&gt;"",INDEX('CoC Ranking Data'!$A$1:$CB$106,ROW($D39),5),"")</f>
        <v>Crossroads Housing Bonus</v>
      </c>
      <c r="C39" s="289" t="str">
        <f>IF(INDEX('CoC Ranking Data'!$A$1:$CB$106,ROW($D39),7)&lt;&gt;"",INDEX('CoC Ranking Data'!$A$1:$CB$106,ROW($D39),7),"")</f>
        <v>PH</v>
      </c>
      <c r="D39" s="303">
        <f>IF(INDEX('CoC Ranking Data'!$A$1:$CB$106,ROW($D39),29)&lt;&gt;"",INDEX('CoC Ranking Data'!$A$1:$CB$106,ROW($D39),29),"")</f>
        <v>0.4</v>
      </c>
      <c r="E39" s="8">
        <f t="shared" si="0"/>
        <v>2</v>
      </c>
    </row>
    <row r="40" spans="1:5" s="9" customFormat="1" ht="12.75" x14ac:dyDescent="0.2">
      <c r="A40" s="288" t="str">
        <f>IF(INDEX('CoC Ranking Data'!$A$1:$CB$106,ROW($D40),4)&lt;&gt;"",INDEX('CoC Ranking Data'!$A$1:$CB$106,ROW($D40),4),"")</f>
        <v>Resources for Human Development, Inc.</v>
      </c>
      <c r="B40" s="288" t="str">
        <f>IF(INDEX('CoC Ranking Data'!$A$1:$CB$106,ROW($D40),5)&lt;&gt;"",INDEX('CoC Ranking Data'!$A$1:$CB$106,ROW($D40),5),"")</f>
        <v>Crossroads Individual</v>
      </c>
      <c r="C40" s="289" t="str">
        <f>IF(INDEX('CoC Ranking Data'!$A$1:$CB$106,ROW($D40),7)&lt;&gt;"",INDEX('CoC Ranking Data'!$A$1:$CB$106,ROW($D40),7),"")</f>
        <v>PH</v>
      </c>
      <c r="D40" s="303">
        <f>IF(INDEX('CoC Ranking Data'!$A$1:$CB$106,ROW($D40),29)&lt;&gt;"",INDEX('CoC Ranking Data'!$A$1:$CB$106,ROW($D40),29),"")</f>
        <v>0.41</v>
      </c>
      <c r="E40" s="8">
        <f t="shared" si="0"/>
        <v>2</v>
      </c>
    </row>
    <row r="41" spans="1:5" s="9" customFormat="1" ht="12.75" x14ac:dyDescent="0.2">
      <c r="A41" s="288" t="str">
        <f>IF(INDEX('CoC Ranking Data'!$A$1:$CB$106,ROW($D41),4)&lt;&gt;"",INDEX('CoC Ranking Data'!$A$1:$CB$106,ROW($D41),4),"")</f>
        <v>Resources for Human Development, Inc.</v>
      </c>
      <c r="B41" s="288" t="str">
        <f>IF(INDEX('CoC Ranking Data'!$A$1:$CB$106,ROW($D41),5)&lt;&gt;"",INDEX('CoC Ranking Data'!$A$1:$CB$106,ROW($D41),5),"")</f>
        <v>Crossroads Schuylkill Co. Permanent Supportive Housing</v>
      </c>
      <c r="C41" s="289" t="str">
        <f>IF(INDEX('CoC Ranking Data'!$A$1:$CB$106,ROW($D41),7)&lt;&gt;"",INDEX('CoC Ranking Data'!$A$1:$CB$106,ROW($D41),7),"")</f>
        <v>PH</v>
      </c>
      <c r="D41" s="303">
        <f>IF(INDEX('CoC Ranking Data'!$A$1:$CB$106,ROW($D41),29)&lt;&gt;"",INDEX('CoC Ranking Data'!$A$1:$CB$106,ROW($D41),29),"")</f>
        <v>1</v>
      </c>
      <c r="E41" s="8">
        <f t="shared" si="0"/>
        <v>2</v>
      </c>
    </row>
    <row r="42" spans="1:5" s="9" customFormat="1" ht="12.75" x14ac:dyDescent="0.2">
      <c r="A42" s="288" t="str">
        <f>IF(INDEX('CoC Ranking Data'!$A$1:$CB$106,ROW($D42),4)&lt;&gt;"",INDEX('CoC Ranking Data'!$A$1:$CB$106,ROW($D42),4),"")</f>
        <v>Resources for Human Development, Inc.</v>
      </c>
      <c r="B42" s="288" t="str">
        <f>IF(INDEX('CoC Ranking Data'!$A$1:$CB$106,ROW($D42),5)&lt;&gt;"",INDEX('CoC Ranking Data'!$A$1:$CB$106,ROW($D42),5),"")</f>
        <v>LV ACT Housing Supports</v>
      </c>
      <c r="C42" s="289" t="str">
        <f>IF(INDEX('CoC Ranking Data'!$A$1:$CB$106,ROW($D42),7)&lt;&gt;"",INDEX('CoC Ranking Data'!$A$1:$CB$106,ROW($D42),7),"")</f>
        <v>PH</v>
      </c>
      <c r="D42" s="303">
        <f>IF(INDEX('CoC Ranking Data'!$A$1:$CB$106,ROW($D42),29)&lt;&gt;"",INDEX('CoC Ranking Data'!$A$1:$CB$106,ROW($D42),29),"")</f>
        <v>0.19</v>
      </c>
      <c r="E42" s="8">
        <f t="shared" si="0"/>
        <v>0</v>
      </c>
    </row>
    <row r="43" spans="1:5" s="9" customFormat="1" ht="12.75" x14ac:dyDescent="0.2">
      <c r="A43" s="288" t="str">
        <f>IF(INDEX('CoC Ranking Data'!$A$1:$CB$106,ROW($D43),4)&lt;&gt;"",INDEX('CoC Ranking Data'!$A$1:$CB$106,ROW($D43),4),"")</f>
        <v>Tableland Services, Inc.</v>
      </c>
      <c r="B43" s="288" t="str">
        <f>IF(INDEX('CoC Ranking Data'!$A$1:$CB$106,ROW($D43),5)&lt;&gt;"",INDEX('CoC Ranking Data'!$A$1:$CB$106,ROW($D43),5),"")</f>
        <v>SHP Transitional Housing Project</v>
      </c>
      <c r="C43" s="289" t="str">
        <f>IF(INDEX('CoC Ranking Data'!$A$1:$CB$106,ROW($D43),7)&lt;&gt;"",INDEX('CoC Ranking Data'!$A$1:$CB$106,ROW($D43),7),"")</f>
        <v>PH-RRH</v>
      </c>
      <c r="D43" s="303">
        <f>IF(INDEX('CoC Ranking Data'!$A$1:$CB$106,ROW($D43),29)&lt;&gt;"",INDEX('CoC Ranking Data'!$A$1:$CB$106,ROW($D43),29),"")</f>
        <v>0.28000000000000003</v>
      </c>
      <c r="E43" s="8">
        <f t="shared" si="0"/>
        <v>1</v>
      </c>
    </row>
    <row r="44" spans="1:5" s="9" customFormat="1" ht="12.75" x14ac:dyDescent="0.2">
      <c r="A44" s="288" t="str">
        <f>IF(INDEX('CoC Ranking Data'!$A$1:$CB$106,ROW($D44),4)&lt;&gt;"",INDEX('CoC Ranking Data'!$A$1:$CB$106,ROW($D44),4),"")</f>
        <v>Tableland Services, Inc.</v>
      </c>
      <c r="B44" s="288" t="str">
        <f>IF(INDEX('CoC Ranking Data'!$A$1:$CB$106,ROW($D44),5)&lt;&gt;"",INDEX('CoC Ranking Data'!$A$1:$CB$106,ROW($D44),5),"")</f>
        <v>Tableland PSH Expansion</v>
      </c>
      <c r="C44" s="289" t="str">
        <f>IF(INDEX('CoC Ranking Data'!$A$1:$CB$106,ROW($D44),7)&lt;&gt;"",INDEX('CoC Ranking Data'!$A$1:$CB$106,ROW($D44),7),"")</f>
        <v>PH</v>
      </c>
      <c r="D44" s="303">
        <f>IF(INDEX('CoC Ranking Data'!$A$1:$CB$106,ROW($D44),29)&lt;&gt;"",INDEX('CoC Ranking Data'!$A$1:$CB$106,ROW($D44),29),"")</f>
        <v>0.495</v>
      </c>
      <c r="E44" s="8">
        <f t="shared" si="0"/>
        <v>2</v>
      </c>
    </row>
    <row r="45" spans="1:5" s="9" customFormat="1" ht="12.75" x14ac:dyDescent="0.2">
      <c r="A45" s="288" t="str">
        <f>IF(INDEX('CoC Ranking Data'!$A$1:$CB$106,ROW($D45),4)&lt;&gt;"",INDEX('CoC Ranking Data'!$A$1:$CB$106,ROW($D45),4),"")</f>
        <v>The Lehigh Conference of Churches</v>
      </c>
      <c r="B45" s="288" t="str">
        <f>IF(INDEX('CoC Ranking Data'!$A$1:$CB$106,ROW($D45),5)&lt;&gt;"",INDEX('CoC Ranking Data'!$A$1:$CB$106,ROW($D45),5),"")</f>
        <v>Outreach and Case Management for the Disabled, Chronically Homeless</v>
      </c>
      <c r="C45" s="289" t="str">
        <f>IF(INDEX('CoC Ranking Data'!$A$1:$CB$106,ROW($D45),7)&lt;&gt;"",INDEX('CoC Ranking Data'!$A$1:$CB$106,ROW($D45),7),"")</f>
        <v>SSO</v>
      </c>
      <c r="D45" s="303">
        <f>IF(INDEX('CoC Ranking Data'!$A$1:$CB$106,ROW($D45),29)&lt;&gt;"",INDEX('CoC Ranking Data'!$A$1:$CB$106,ROW($D45),29),"")</f>
        <v>0.69</v>
      </c>
      <c r="E45" s="8">
        <f t="shared" si="0"/>
        <v>2</v>
      </c>
    </row>
    <row r="46" spans="1:5" s="9" customFormat="1" ht="12.75" x14ac:dyDescent="0.2">
      <c r="A46" s="288" t="str">
        <f>IF(INDEX('CoC Ranking Data'!$A$1:$CB$106,ROW($D46),4)&lt;&gt;"",INDEX('CoC Ranking Data'!$A$1:$CB$106,ROW($D46),4),"")</f>
        <v>The Lehigh Conference of Churches</v>
      </c>
      <c r="B46" s="288" t="str">
        <f>IF(INDEX('CoC Ranking Data'!$A$1:$CB$106,ROW($D46),5)&lt;&gt;"",INDEX('CoC Ranking Data'!$A$1:$CB$106,ROW($D46),5),"")</f>
        <v>Pathways Housing</v>
      </c>
      <c r="C46" s="289" t="str">
        <f>IF(INDEX('CoC Ranking Data'!$A$1:$CB$106,ROW($D46),7)&lt;&gt;"",INDEX('CoC Ranking Data'!$A$1:$CB$106,ROW($D46),7),"")</f>
        <v>PH</v>
      </c>
      <c r="D46" s="303">
        <f>IF(INDEX('CoC Ranking Data'!$A$1:$CB$106,ROW($D46),29)&lt;&gt;"",INDEX('CoC Ranking Data'!$A$1:$CB$106,ROW($D46),29),"")</f>
        <v>7.0000000000000007E-2</v>
      </c>
      <c r="E46" s="8">
        <f t="shared" si="0"/>
        <v>0</v>
      </c>
    </row>
    <row r="47" spans="1:5" s="9" customFormat="1" ht="12.75" x14ac:dyDescent="0.2">
      <c r="A47" s="288" t="str">
        <f>IF(INDEX('CoC Ranking Data'!$A$1:$CB$106,ROW($D47),4)&lt;&gt;"",INDEX('CoC Ranking Data'!$A$1:$CB$106,ROW($D47),4),"")</f>
        <v>The Lehigh Conference of Churches</v>
      </c>
      <c r="B47" s="288" t="str">
        <f>IF(INDEX('CoC Ranking Data'!$A$1:$CB$106,ROW($D47),5)&lt;&gt;"",INDEX('CoC Ranking Data'!$A$1:$CB$106,ROW($D47),5),"")</f>
        <v>Pathways Housing 2</v>
      </c>
      <c r="C47" s="289" t="str">
        <f>IF(INDEX('CoC Ranking Data'!$A$1:$CB$106,ROW($D47),7)&lt;&gt;"",INDEX('CoC Ranking Data'!$A$1:$CB$106,ROW($D47),7),"")</f>
        <v>PH</v>
      </c>
      <c r="D47" s="303">
        <f>IF(INDEX('CoC Ranking Data'!$A$1:$CB$106,ROW($D47),29)&lt;&gt;"",INDEX('CoC Ranking Data'!$A$1:$CB$106,ROW($D47),29),"")</f>
        <v>0.19</v>
      </c>
      <c r="E47" s="8">
        <f t="shared" si="0"/>
        <v>0</v>
      </c>
    </row>
    <row r="48" spans="1:5" s="9" customFormat="1" ht="12.75" x14ac:dyDescent="0.2">
      <c r="A48" s="288" t="str">
        <f>IF(INDEX('CoC Ranking Data'!$A$1:$CB$106,ROW($D48),4)&lt;&gt;"",INDEX('CoC Ranking Data'!$A$1:$CB$106,ROW($D48),4),"")</f>
        <v>The Lehigh Conference of Churches</v>
      </c>
      <c r="B48" s="288" t="str">
        <f>IF(INDEX('CoC Ranking Data'!$A$1:$CB$106,ROW($D48),5)&lt;&gt;"",INDEX('CoC Ranking Data'!$A$1:$CB$106,ROW($D48),5),"")</f>
        <v>Pathways TBRA for Families, Youth and Veterans</v>
      </c>
      <c r="C48" s="289" t="str">
        <f>IF(INDEX('CoC Ranking Data'!$A$1:$CB$106,ROW($D48),7)&lt;&gt;"",INDEX('CoC Ranking Data'!$A$1:$CB$106,ROW($D48),7),"")</f>
        <v>PH</v>
      </c>
      <c r="D48" s="303">
        <f>IF(INDEX('CoC Ranking Data'!$A$1:$CB$106,ROW($D48),29)&lt;&gt;"",INDEX('CoC Ranking Data'!$A$1:$CB$106,ROW($D48),29),"")</f>
        <v>0.1</v>
      </c>
      <c r="E48" s="8">
        <f t="shared" si="0"/>
        <v>0</v>
      </c>
    </row>
    <row r="49" spans="1:5" s="9" customFormat="1" ht="12.75" x14ac:dyDescent="0.2">
      <c r="A49" s="288" t="str">
        <f>IF(INDEX('CoC Ranking Data'!$A$1:$CB$106,ROW($D49),4)&lt;&gt;"",INDEX('CoC Ranking Data'!$A$1:$CB$106,ROW($D49),4),"")</f>
        <v>The Lehigh Conference of Churches</v>
      </c>
      <c r="B49" s="288" t="str">
        <f>IF(INDEX('CoC Ranking Data'!$A$1:$CB$106,ROW($D49),5)&lt;&gt;"",INDEX('CoC Ranking Data'!$A$1:$CB$106,ROW($D49),5),"")</f>
        <v>Tenant-Based Rental Assistance for the Disabled,Chronically Homeless</v>
      </c>
      <c r="C49" s="289" t="str">
        <f>IF(INDEX('CoC Ranking Data'!$A$1:$CB$106,ROW($D49),7)&lt;&gt;"",INDEX('CoC Ranking Data'!$A$1:$CB$106,ROW($D49),7),"")</f>
        <v>PH</v>
      </c>
      <c r="D49" s="303">
        <f>IF(INDEX('CoC Ranking Data'!$A$1:$CB$106,ROW($D49),29)&lt;&gt;"",INDEX('CoC Ranking Data'!$A$1:$CB$106,ROW($D49),29),"")</f>
        <v>0.54</v>
      </c>
      <c r="E49" s="8">
        <f t="shared" si="0"/>
        <v>2</v>
      </c>
    </row>
    <row r="50" spans="1:5" s="9" customFormat="1" ht="12.75" x14ac:dyDescent="0.2">
      <c r="A50" s="288" t="str">
        <f>IF(INDEX('CoC Ranking Data'!$A$1:$CB$106,ROW($D50),4)&lt;&gt;"",INDEX('CoC Ranking Data'!$A$1:$CB$106,ROW($D50),4),"")</f>
        <v>The Salvation Army, a New York Corporation</v>
      </c>
      <c r="B50" s="288" t="str">
        <f>IF(INDEX('CoC Ranking Data'!$A$1:$CB$106,ROW($D50),5)&lt;&gt;"",INDEX('CoC Ranking Data'!$A$1:$CB$106,ROW($D50),5),"")</f>
        <v>Allentown Hospitality House Permanent Housing Program</v>
      </c>
      <c r="C50" s="289" t="str">
        <f>IF(INDEX('CoC Ranking Data'!$A$1:$CB$106,ROW($D50),7)&lt;&gt;"",INDEX('CoC Ranking Data'!$A$1:$CB$106,ROW($D50),7),"")</f>
        <v>PH</v>
      </c>
      <c r="D50" s="303">
        <f>IF(INDEX('CoC Ranking Data'!$A$1:$CB$106,ROW($D50),29)&lt;&gt;"",INDEX('CoC Ranking Data'!$A$1:$CB$106,ROW($D50),29),"")</f>
        <v>0</v>
      </c>
      <c r="E50" s="8">
        <f t="shared" si="0"/>
        <v>0</v>
      </c>
    </row>
    <row r="51" spans="1:5" s="9" customFormat="1" ht="12.75" x14ac:dyDescent="0.2">
      <c r="A51" s="288" t="str">
        <f>IF(INDEX('CoC Ranking Data'!$A$1:$CB$106,ROW($D51),4)&lt;&gt;"",INDEX('CoC Ranking Data'!$A$1:$CB$106,ROW($D51),4),"")</f>
        <v>The Salvation Army, a New York Corporation</v>
      </c>
      <c r="B51" s="288" t="str">
        <f>IF(INDEX('CoC Ranking Data'!$A$1:$CB$106,ROW($D51),5)&lt;&gt;"",INDEX('CoC Ranking Data'!$A$1:$CB$106,ROW($D51),5),"")</f>
        <v>Salvation Army Carlisle PH Project</v>
      </c>
      <c r="C51" s="289" t="str">
        <f>IF(INDEX('CoC Ranking Data'!$A$1:$CB$106,ROW($D51),7)&lt;&gt;"",INDEX('CoC Ranking Data'!$A$1:$CB$106,ROW($D51),7),"")</f>
        <v>PH</v>
      </c>
      <c r="D51" s="303">
        <f>IF(INDEX('CoC Ranking Data'!$A$1:$CB$106,ROW($D51),29)&lt;&gt;"",INDEX('CoC Ranking Data'!$A$1:$CB$106,ROW($D51),29),"")</f>
        <v>0.5</v>
      </c>
      <c r="E51" s="8">
        <f t="shared" si="0"/>
        <v>2</v>
      </c>
    </row>
    <row r="52" spans="1:5" s="9" customFormat="1" ht="12.75" x14ac:dyDescent="0.2">
      <c r="A52" s="288" t="str">
        <f>IF(INDEX('CoC Ranking Data'!$A$1:$CB$106,ROW($D52),4)&lt;&gt;"",INDEX('CoC Ranking Data'!$A$1:$CB$106,ROW($D52),4),"")</f>
        <v>Valley Housing Development Corporation</v>
      </c>
      <c r="B52" s="288" t="str">
        <f>IF(INDEX('CoC Ranking Data'!$A$1:$CB$106,ROW($D52),5)&lt;&gt;"",INDEX('CoC Ranking Data'!$A$1:$CB$106,ROW($D52),5),"")</f>
        <v>VHDC SHP #2 &amp; #3 Consolidation 2018</v>
      </c>
      <c r="C52" s="289" t="str">
        <f>IF(INDEX('CoC Ranking Data'!$A$1:$CB$106,ROW($D52),7)&lt;&gt;"",INDEX('CoC Ranking Data'!$A$1:$CB$106,ROW($D52),7),"")</f>
        <v>PH</v>
      </c>
      <c r="D52" s="303">
        <f>IF(INDEX('CoC Ranking Data'!$A$1:$CB$106,ROW($D52),29)&lt;&gt;"",INDEX('CoC Ranking Data'!$A$1:$CB$106,ROW($D52),29),"")</f>
        <v>9.5000000000000001E-2</v>
      </c>
      <c r="E52" s="8">
        <f t="shared" si="0"/>
        <v>0</v>
      </c>
    </row>
    <row r="53" spans="1:5" s="9" customFormat="1" ht="12.75" x14ac:dyDescent="0.2">
      <c r="A53" s="288" t="str">
        <f>IF(INDEX('CoC Ranking Data'!$A$1:$CB$106,ROW($D53),4)&lt;&gt;"",INDEX('CoC Ranking Data'!$A$1:$CB$106,ROW($D53),4),"")</f>
        <v>Valley Youth House Committee, Inc.</v>
      </c>
      <c r="B53" s="288" t="str">
        <f>IF(INDEX('CoC Ranking Data'!$A$1:$CB$106,ROW($D53),5)&lt;&gt;"",INDEX('CoC Ranking Data'!$A$1:$CB$106,ROW($D53),5),"")</f>
        <v>Lehigh Valley RRH for Families</v>
      </c>
      <c r="C53" s="289" t="str">
        <f>IF(INDEX('CoC Ranking Data'!$A$1:$CB$106,ROW($D53),7)&lt;&gt;"",INDEX('CoC Ranking Data'!$A$1:$CB$106,ROW($D53),7),"")</f>
        <v>PH-RRH</v>
      </c>
      <c r="D53" s="303">
        <f>IF(INDEX('CoC Ranking Data'!$A$1:$CB$106,ROW($D53),29)&lt;&gt;"",INDEX('CoC Ranking Data'!$A$1:$CB$106,ROW($D53),29),"")</f>
        <v>0.32</v>
      </c>
      <c r="E53" s="8">
        <f t="shared" si="0"/>
        <v>2</v>
      </c>
    </row>
    <row r="54" spans="1:5" s="9" customFormat="1" ht="12.75" x14ac:dyDescent="0.2">
      <c r="A54" s="288" t="str">
        <f>IF(INDEX('CoC Ranking Data'!$A$1:$CB$106,ROW($D54),4)&lt;&gt;"",INDEX('CoC Ranking Data'!$A$1:$CB$106,ROW($D54),4),"")</f>
        <v/>
      </c>
      <c r="B54" s="288" t="str">
        <f>IF(INDEX('CoC Ranking Data'!$A$1:$CB$106,ROW($D54),5)&lt;&gt;"",INDEX('CoC Ranking Data'!$A$1:$CB$106,ROW($D54),5),"")</f>
        <v/>
      </c>
      <c r="C54" s="289" t="str">
        <f>IF(INDEX('CoC Ranking Data'!$A$1:$CB$106,ROW($D54),7)&lt;&gt;"",INDEX('CoC Ranking Data'!$A$1:$CB$106,ROW($D54),7),"")</f>
        <v/>
      </c>
      <c r="D54" s="303" t="str">
        <f>IF(INDEX('CoC Ranking Data'!$A$1:$CB$106,ROW($D54),29)&lt;&gt;"",INDEX('CoC Ranking Data'!$A$1:$CB$106,ROW($D54),29),"")</f>
        <v/>
      </c>
      <c r="E54" s="8" t="str">
        <f t="shared" si="0"/>
        <v/>
      </c>
    </row>
    <row r="55" spans="1:5" s="9" customFormat="1" ht="12.75" x14ac:dyDescent="0.2">
      <c r="A55" s="288" t="str">
        <f>IF(INDEX('CoC Ranking Data'!$A$1:$CB$106,ROW($D55),4)&lt;&gt;"",INDEX('CoC Ranking Data'!$A$1:$CB$106,ROW($D55),4),"")</f>
        <v/>
      </c>
      <c r="B55" s="288" t="str">
        <f>IF(INDEX('CoC Ranking Data'!$A$1:$CB$106,ROW($D55),5)&lt;&gt;"",INDEX('CoC Ranking Data'!$A$1:$CB$106,ROW($D55),5),"")</f>
        <v/>
      </c>
      <c r="C55" s="289" t="str">
        <f>IF(INDEX('CoC Ranking Data'!$A$1:$CB$106,ROW($D55),7)&lt;&gt;"",INDEX('CoC Ranking Data'!$A$1:$CB$106,ROW($D55),7),"")</f>
        <v/>
      </c>
      <c r="D55" s="303" t="str">
        <f>IF(INDEX('CoC Ranking Data'!$A$1:$CB$106,ROW($D55),29)&lt;&gt;"",INDEX('CoC Ranking Data'!$A$1:$CB$106,ROW($D55),29),"")</f>
        <v/>
      </c>
      <c r="E55" s="8" t="str">
        <f t="shared" si="0"/>
        <v/>
      </c>
    </row>
    <row r="56" spans="1:5" x14ac:dyDescent="0.25">
      <c r="A56" s="288" t="str">
        <f>IF(INDEX('CoC Ranking Data'!$A$1:$CB$106,ROW($D56),4)&lt;&gt;"",INDEX('CoC Ranking Data'!$A$1:$CB$106,ROW($D56),4),"")</f>
        <v/>
      </c>
      <c r="B56" s="288" t="str">
        <f>IF(INDEX('CoC Ranking Data'!$A$1:$CB$106,ROW($D56),5)&lt;&gt;"",INDEX('CoC Ranking Data'!$A$1:$CB$106,ROW($D56),5),"")</f>
        <v/>
      </c>
      <c r="C56" s="289" t="str">
        <f>IF(INDEX('CoC Ranking Data'!$A$1:$CB$106,ROW($D56),7)&lt;&gt;"",INDEX('CoC Ranking Data'!$A$1:$CB$106,ROW($D56),7),"")</f>
        <v/>
      </c>
      <c r="D56" s="303" t="str">
        <f>IF(INDEX('CoC Ranking Data'!$A$1:$CB$106,ROW($D56),29)&lt;&gt;"",INDEX('CoC Ranking Data'!$A$1:$CB$106,ROW($D56),29),"")</f>
        <v/>
      </c>
      <c r="E56" s="8" t="str">
        <f t="shared" si="0"/>
        <v/>
      </c>
    </row>
    <row r="57" spans="1:5" x14ac:dyDescent="0.25">
      <c r="A57" s="288" t="str">
        <f>IF(INDEX('CoC Ranking Data'!$A$1:$CB$106,ROW($D57),4)&lt;&gt;"",INDEX('CoC Ranking Data'!$A$1:$CB$106,ROW($D57),4),"")</f>
        <v/>
      </c>
      <c r="B57" s="288" t="str">
        <f>IF(INDEX('CoC Ranking Data'!$A$1:$CB$106,ROW($D57),5)&lt;&gt;"",INDEX('CoC Ranking Data'!$A$1:$CB$106,ROW($D57),5),"")</f>
        <v/>
      </c>
      <c r="C57" s="289" t="str">
        <f>IF(INDEX('CoC Ranking Data'!$A$1:$CB$106,ROW($D57),7)&lt;&gt;"",INDEX('CoC Ranking Data'!$A$1:$CB$106,ROW($D57),7),"")</f>
        <v/>
      </c>
      <c r="D57" s="303" t="str">
        <f>IF(INDEX('CoC Ranking Data'!$A$1:$CB$106,ROW($D57),29)&lt;&gt;"",INDEX('CoC Ranking Data'!$A$1:$CB$106,ROW($D57),29),"")</f>
        <v/>
      </c>
      <c r="E57" s="8" t="str">
        <f t="shared" si="0"/>
        <v/>
      </c>
    </row>
    <row r="58" spans="1:5" x14ac:dyDescent="0.25">
      <c r="A58" s="288" t="str">
        <f>IF(INDEX('CoC Ranking Data'!$A$1:$CB$106,ROW($D58),4)&lt;&gt;"",INDEX('CoC Ranking Data'!$A$1:$CB$106,ROW($D58),4),"")</f>
        <v/>
      </c>
      <c r="B58" s="288" t="str">
        <f>IF(INDEX('CoC Ranking Data'!$A$1:$CB$106,ROW($D58),5)&lt;&gt;"",INDEX('CoC Ranking Data'!$A$1:$CB$106,ROW($D58),5),"")</f>
        <v/>
      </c>
      <c r="C58" s="289" t="str">
        <f>IF(INDEX('CoC Ranking Data'!$A$1:$CB$106,ROW($D58),7)&lt;&gt;"",INDEX('CoC Ranking Data'!$A$1:$CB$106,ROW($D58),7),"")</f>
        <v/>
      </c>
      <c r="D58" s="303" t="str">
        <f>IF(INDEX('CoC Ranking Data'!$A$1:$CB$106,ROW($D58),29)&lt;&gt;"",INDEX('CoC Ranking Data'!$A$1:$CB$106,ROW($D58),29),"")</f>
        <v/>
      </c>
      <c r="E58" s="8" t="str">
        <f t="shared" si="0"/>
        <v/>
      </c>
    </row>
    <row r="59" spans="1:5" x14ac:dyDescent="0.25">
      <c r="A59" s="288" t="str">
        <f>IF(INDEX('CoC Ranking Data'!$A$1:$CB$106,ROW($D59),4)&lt;&gt;"",INDEX('CoC Ranking Data'!$A$1:$CB$106,ROW($D59),4),"")</f>
        <v/>
      </c>
      <c r="B59" s="288" t="str">
        <f>IF(INDEX('CoC Ranking Data'!$A$1:$CB$106,ROW($D59),5)&lt;&gt;"",INDEX('CoC Ranking Data'!$A$1:$CB$106,ROW($D59),5),"")</f>
        <v/>
      </c>
      <c r="C59" s="289" t="str">
        <f>IF(INDEX('CoC Ranking Data'!$A$1:$CB$106,ROW($D59),7)&lt;&gt;"",INDEX('CoC Ranking Data'!$A$1:$CB$106,ROW($D59),7),"")</f>
        <v/>
      </c>
      <c r="D59" s="303" t="str">
        <f>IF(INDEX('CoC Ranking Data'!$A$1:$CB$106,ROW($D59),29)&lt;&gt;"",INDEX('CoC Ranking Data'!$A$1:$CB$106,ROW($D59),29),"")</f>
        <v/>
      </c>
      <c r="E59" s="8" t="str">
        <f t="shared" si="0"/>
        <v/>
      </c>
    </row>
    <row r="60" spans="1:5" x14ac:dyDescent="0.25">
      <c r="A60" s="288" t="str">
        <f>IF(INDEX('CoC Ranking Data'!$A$1:$CB$106,ROW($D60),4)&lt;&gt;"",INDEX('CoC Ranking Data'!$A$1:$CB$106,ROW($D60),4),"")</f>
        <v/>
      </c>
      <c r="B60" s="288" t="str">
        <f>IF(INDEX('CoC Ranking Data'!$A$1:$CB$106,ROW($D60),5)&lt;&gt;"",INDEX('CoC Ranking Data'!$A$1:$CB$106,ROW($D60),5),"")</f>
        <v/>
      </c>
      <c r="C60" s="289" t="str">
        <f>IF(INDEX('CoC Ranking Data'!$A$1:$CB$106,ROW($D60),7)&lt;&gt;"",INDEX('CoC Ranking Data'!$A$1:$CB$106,ROW($D60),7),"")</f>
        <v/>
      </c>
      <c r="D60" s="303" t="str">
        <f>IF(INDEX('CoC Ranking Data'!$A$1:$CB$106,ROW($D60),29)&lt;&gt;"",INDEX('CoC Ranking Data'!$A$1:$CB$106,ROW($D60),29),"")</f>
        <v/>
      </c>
      <c r="E60" s="8" t="str">
        <f t="shared" si="0"/>
        <v/>
      </c>
    </row>
    <row r="61" spans="1:5" x14ac:dyDescent="0.25">
      <c r="A61" s="288" t="str">
        <f>IF(INDEX('CoC Ranking Data'!$A$1:$CB$106,ROW($D61),4)&lt;&gt;"",INDEX('CoC Ranking Data'!$A$1:$CB$106,ROW($D61),4),"")</f>
        <v/>
      </c>
      <c r="B61" s="288" t="str">
        <f>IF(INDEX('CoC Ranking Data'!$A$1:$CB$106,ROW($D61),5)&lt;&gt;"",INDEX('CoC Ranking Data'!$A$1:$CB$106,ROW($D61),5),"")</f>
        <v/>
      </c>
      <c r="C61" s="289" t="str">
        <f>IF(INDEX('CoC Ranking Data'!$A$1:$CB$106,ROW($D61),7)&lt;&gt;"",INDEX('CoC Ranking Data'!$A$1:$CB$106,ROW($D61),7),"")</f>
        <v/>
      </c>
      <c r="D61" s="303" t="str">
        <f>IF(INDEX('CoC Ranking Data'!$A$1:$CB$106,ROW($D61),29)&lt;&gt;"",INDEX('CoC Ranking Data'!$A$1:$CB$106,ROW($D61),29),"")</f>
        <v/>
      </c>
      <c r="E61" s="8" t="str">
        <f t="shared" si="0"/>
        <v/>
      </c>
    </row>
    <row r="62" spans="1:5" x14ac:dyDescent="0.25">
      <c r="A62" s="288" t="str">
        <f>IF(INDEX('CoC Ranking Data'!$A$1:$CB$106,ROW($D62),4)&lt;&gt;"",INDEX('CoC Ranking Data'!$A$1:$CB$106,ROW($D62),4),"")</f>
        <v/>
      </c>
      <c r="B62" s="288" t="str">
        <f>IF(INDEX('CoC Ranking Data'!$A$1:$CB$106,ROW($D62),5)&lt;&gt;"",INDEX('CoC Ranking Data'!$A$1:$CB$106,ROW($D62),5),"")</f>
        <v/>
      </c>
      <c r="C62" s="289" t="str">
        <f>IF(INDEX('CoC Ranking Data'!$A$1:$CB$106,ROW($D62),7)&lt;&gt;"",INDEX('CoC Ranking Data'!$A$1:$CB$106,ROW($D62),7),"")</f>
        <v/>
      </c>
      <c r="D62" s="303" t="str">
        <f>IF(INDEX('CoC Ranking Data'!$A$1:$CB$106,ROW($D62),29)&lt;&gt;"",INDEX('CoC Ranking Data'!$A$1:$CB$106,ROW($D62),29),"")</f>
        <v/>
      </c>
      <c r="E62" s="8" t="str">
        <f t="shared" si="0"/>
        <v/>
      </c>
    </row>
    <row r="63" spans="1:5" x14ac:dyDescent="0.25">
      <c r="A63" s="288" t="str">
        <f>IF(INDEX('CoC Ranking Data'!$A$1:$CB$106,ROW($D63),4)&lt;&gt;"",INDEX('CoC Ranking Data'!$A$1:$CB$106,ROW($D63),4),"")</f>
        <v/>
      </c>
      <c r="B63" s="288" t="str">
        <f>IF(INDEX('CoC Ranking Data'!$A$1:$CB$106,ROW($D63),5)&lt;&gt;"",INDEX('CoC Ranking Data'!$A$1:$CB$106,ROW($D63),5),"")</f>
        <v/>
      </c>
      <c r="C63" s="289" t="str">
        <f>IF(INDEX('CoC Ranking Data'!$A$1:$CB$106,ROW($D63),7)&lt;&gt;"",INDEX('CoC Ranking Data'!$A$1:$CB$106,ROW($D63),7),"")</f>
        <v/>
      </c>
      <c r="D63" s="303" t="str">
        <f>IF(INDEX('CoC Ranking Data'!$A$1:$CB$106,ROW($D63),29)&lt;&gt;"",INDEX('CoC Ranking Data'!$A$1:$CB$106,ROW($D63),29),"")</f>
        <v/>
      </c>
      <c r="E63" s="8" t="str">
        <f t="shared" si="0"/>
        <v/>
      </c>
    </row>
    <row r="64" spans="1:5" x14ac:dyDescent="0.25">
      <c r="A64" s="288" t="str">
        <f>IF(INDEX('CoC Ranking Data'!$A$1:$CB$106,ROW($D64),4)&lt;&gt;"",INDEX('CoC Ranking Data'!$A$1:$CB$106,ROW($D64),4),"")</f>
        <v/>
      </c>
      <c r="B64" s="288" t="str">
        <f>IF(INDEX('CoC Ranking Data'!$A$1:$CB$106,ROW($D64),5)&lt;&gt;"",INDEX('CoC Ranking Data'!$A$1:$CB$106,ROW($D64),5),"")</f>
        <v/>
      </c>
      <c r="C64" s="289" t="str">
        <f>IF(INDEX('CoC Ranking Data'!$A$1:$CB$106,ROW($D64),7)&lt;&gt;"",INDEX('CoC Ranking Data'!$A$1:$CB$106,ROW($D64),7),"")</f>
        <v/>
      </c>
      <c r="D64" s="303" t="str">
        <f>IF(INDEX('CoC Ranking Data'!$A$1:$CB$106,ROW($D64),29)&lt;&gt;"",INDEX('CoC Ranking Data'!$A$1:$CB$106,ROW($D64),29),"")</f>
        <v/>
      </c>
      <c r="E64" s="8" t="str">
        <f t="shared" si="0"/>
        <v/>
      </c>
    </row>
    <row r="65" spans="1:5" x14ac:dyDescent="0.25">
      <c r="A65" s="288" t="str">
        <f>IF(INDEX('CoC Ranking Data'!$A$1:$CB$106,ROW($D65),4)&lt;&gt;"",INDEX('CoC Ranking Data'!$A$1:$CB$106,ROW($D65),4),"")</f>
        <v/>
      </c>
      <c r="B65" s="288" t="str">
        <f>IF(INDEX('CoC Ranking Data'!$A$1:$CB$106,ROW($D65),5)&lt;&gt;"",INDEX('CoC Ranking Data'!$A$1:$CB$106,ROW($D65),5),"")</f>
        <v/>
      </c>
      <c r="C65" s="289" t="str">
        <f>IF(INDEX('CoC Ranking Data'!$A$1:$CB$106,ROW($D65),7)&lt;&gt;"",INDEX('CoC Ranking Data'!$A$1:$CB$106,ROW($D65),7),"")</f>
        <v/>
      </c>
      <c r="D65" s="303" t="str">
        <f>IF(INDEX('CoC Ranking Data'!$A$1:$CB$106,ROW($D65),29)&lt;&gt;"",INDEX('CoC Ranking Data'!$A$1:$CB$106,ROW($D65),29),"")</f>
        <v/>
      </c>
      <c r="E65" s="8" t="str">
        <f t="shared" si="0"/>
        <v/>
      </c>
    </row>
    <row r="66" spans="1:5" x14ac:dyDescent="0.25">
      <c r="A66" s="288" t="str">
        <f>IF(INDEX('CoC Ranking Data'!$A$1:$CB$106,ROW($D66),4)&lt;&gt;"",INDEX('CoC Ranking Data'!$A$1:$CB$106,ROW($D66),4),"")</f>
        <v/>
      </c>
      <c r="B66" s="288" t="str">
        <f>IF(INDEX('CoC Ranking Data'!$A$1:$CB$106,ROW($D66),5)&lt;&gt;"",INDEX('CoC Ranking Data'!$A$1:$CB$106,ROW($D66),5),"")</f>
        <v/>
      </c>
      <c r="C66" s="289" t="str">
        <f>IF(INDEX('CoC Ranking Data'!$A$1:$CB$106,ROW($D66),7)&lt;&gt;"",INDEX('CoC Ranking Data'!$A$1:$CB$106,ROW($D66),7),"")</f>
        <v/>
      </c>
      <c r="D66" s="303" t="str">
        <f>IF(INDEX('CoC Ranking Data'!$A$1:$CB$106,ROW($D66),29)&lt;&gt;"",INDEX('CoC Ranking Data'!$A$1:$CB$106,ROW($D66),29),"")</f>
        <v/>
      </c>
      <c r="E66" s="8" t="str">
        <f t="shared" si="0"/>
        <v/>
      </c>
    </row>
    <row r="67" spans="1:5" x14ac:dyDescent="0.25">
      <c r="A67" s="288" t="str">
        <f>IF(INDEX('CoC Ranking Data'!$A$1:$CB$106,ROW($D67),4)&lt;&gt;"",INDEX('CoC Ranking Data'!$A$1:$CB$106,ROW($D67),4),"")</f>
        <v/>
      </c>
      <c r="B67" s="288" t="str">
        <f>IF(INDEX('CoC Ranking Data'!$A$1:$CB$106,ROW($D67),5)&lt;&gt;"",INDEX('CoC Ranking Data'!$A$1:$CB$106,ROW($D67),5),"")</f>
        <v/>
      </c>
      <c r="C67" s="289" t="str">
        <f>IF(INDEX('CoC Ranking Data'!$A$1:$CB$106,ROW($D67),7)&lt;&gt;"",INDEX('CoC Ranking Data'!$A$1:$CB$106,ROW($D67),7),"")</f>
        <v/>
      </c>
      <c r="D67" s="303" t="str">
        <f>IF(INDEX('CoC Ranking Data'!$A$1:$CB$106,ROW($D67),29)&lt;&gt;"",INDEX('CoC Ranking Data'!$A$1:$CB$106,ROW($D67),29),"")</f>
        <v/>
      </c>
      <c r="E67" s="8" t="str">
        <f t="shared" si="0"/>
        <v/>
      </c>
    </row>
    <row r="68" spans="1:5" x14ac:dyDescent="0.25">
      <c r="A68" s="288" t="str">
        <f>IF(INDEX('CoC Ranking Data'!$A$1:$CB$106,ROW($D68),4)&lt;&gt;"",INDEX('CoC Ranking Data'!$A$1:$CB$106,ROW($D68),4),"")</f>
        <v/>
      </c>
      <c r="B68" s="288" t="str">
        <f>IF(INDEX('CoC Ranking Data'!$A$1:$CB$106,ROW($D68),5)&lt;&gt;"",INDEX('CoC Ranking Data'!$A$1:$CB$106,ROW($D68),5),"")</f>
        <v/>
      </c>
      <c r="C68" s="289" t="str">
        <f>IF(INDEX('CoC Ranking Data'!$A$1:$CB$106,ROW($D68),7)&lt;&gt;"",INDEX('CoC Ranking Data'!$A$1:$CB$106,ROW($D68),7),"")</f>
        <v/>
      </c>
      <c r="D68" s="303" t="str">
        <f>IF(INDEX('CoC Ranking Data'!$A$1:$CB$106,ROW($D68),29)&lt;&gt;"",INDEX('CoC Ranking Data'!$A$1:$CB$106,ROW($D68),29),"")</f>
        <v/>
      </c>
      <c r="E68" s="8" t="str">
        <f t="shared" si="0"/>
        <v/>
      </c>
    </row>
    <row r="69" spans="1:5" x14ac:dyDescent="0.25">
      <c r="A69" s="288" t="str">
        <f>IF(INDEX('CoC Ranking Data'!$A$1:$CB$106,ROW($D69),4)&lt;&gt;"",INDEX('CoC Ranking Data'!$A$1:$CB$106,ROW($D69),4),"")</f>
        <v/>
      </c>
      <c r="B69" s="288" t="str">
        <f>IF(INDEX('CoC Ranking Data'!$A$1:$CB$106,ROW($D69),5)&lt;&gt;"",INDEX('CoC Ranking Data'!$A$1:$CB$106,ROW($D69),5),"")</f>
        <v/>
      </c>
      <c r="C69" s="289" t="str">
        <f>IF(INDEX('CoC Ranking Data'!$A$1:$CB$106,ROW($D69),7)&lt;&gt;"",INDEX('CoC Ranking Data'!$A$1:$CB$106,ROW($D69),7),"")</f>
        <v/>
      </c>
      <c r="D69" s="303" t="str">
        <f>IF(INDEX('CoC Ranking Data'!$A$1:$CB$106,ROW($D69),29)&lt;&gt;"",INDEX('CoC Ranking Data'!$A$1:$CB$106,ROW($D69),29),"")</f>
        <v/>
      </c>
      <c r="E69" s="8" t="str">
        <f t="shared" si="0"/>
        <v/>
      </c>
    </row>
    <row r="70" spans="1:5" x14ac:dyDescent="0.25">
      <c r="A70" s="288" t="str">
        <f>IF(INDEX('CoC Ranking Data'!$A$1:$CB$106,ROW($D70),4)&lt;&gt;"",INDEX('CoC Ranking Data'!$A$1:$CB$106,ROW($D70),4),"")</f>
        <v/>
      </c>
      <c r="B70" s="288" t="str">
        <f>IF(INDEX('CoC Ranking Data'!$A$1:$CB$106,ROW($D70),5)&lt;&gt;"",INDEX('CoC Ranking Data'!$A$1:$CB$106,ROW($D70),5),"")</f>
        <v/>
      </c>
      <c r="C70" s="289" t="str">
        <f>IF(INDEX('CoC Ranking Data'!$A$1:$CB$106,ROW($D70),7)&lt;&gt;"",INDEX('CoC Ranking Data'!$A$1:$CB$106,ROW($D70),7),"")</f>
        <v/>
      </c>
      <c r="D70" s="303" t="str">
        <f>IF(INDEX('CoC Ranking Data'!$A$1:$CB$106,ROW($D70),29)&lt;&gt;"",INDEX('CoC Ranking Data'!$A$1:$CB$106,ROW($D70),29),"")</f>
        <v/>
      </c>
      <c r="E70" s="8" t="str">
        <f t="shared" si="0"/>
        <v/>
      </c>
    </row>
    <row r="71" spans="1:5" x14ac:dyDescent="0.25">
      <c r="A71" s="288" t="str">
        <f>IF(INDEX('CoC Ranking Data'!$A$1:$CB$106,ROW($D71),4)&lt;&gt;"",INDEX('CoC Ranking Data'!$A$1:$CB$106,ROW($D71),4),"")</f>
        <v/>
      </c>
      <c r="B71" s="288" t="str">
        <f>IF(INDEX('CoC Ranking Data'!$A$1:$CB$106,ROW($D71),5)&lt;&gt;"",INDEX('CoC Ranking Data'!$A$1:$CB$106,ROW($D71),5),"")</f>
        <v/>
      </c>
      <c r="C71" s="289" t="str">
        <f>IF(INDEX('CoC Ranking Data'!$A$1:$CB$106,ROW($D71),7)&lt;&gt;"",INDEX('CoC Ranking Data'!$A$1:$CB$106,ROW($D71),7),"")</f>
        <v/>
      </c>
      <c r="D71" s="303" t="str">
        <f>IF(INDEX('CoC Ranking Data'!$A$1:$CB$106,ROW($D71),29)&lt;&gt;"",INDEX('CoC Ranking Data'!$A$1:$CB$106,ROW($D71),29),"")</f>
        <v/>
      </c>
      <c r="E71" s="8" t="str">
        <f t="shared" si="0"/>
        <v/>
      </c>
    </row>
    <row r="72" spans="1:5" x14ac:dyDescent="0.25">
      <c r="A72" s="288" t="str">
        <f>IF(INDEX('CoC Ranking Data'!$A$1:$CB$106,ROW($D72),4)&lt;&gt;"",INDEX('CoC Ranking Data'!$A$1:$CB$106,ROW($D72),4),"")</f>
        <v/>
      </c>
      <c r="B72" s="288" t="str">
        <f>IF(INDEX('CoC Ranking Data'!$A$1:$CB$106,ROW($D72),5)&lt;&gt;"",INDEX('CoC Ranking Data'!$A$1:$CB$106,ROW($D72),5),"")</f>
        <v/>
      </c>
      <c r="C72" s="289" t="str">
        <f>IF(INDEX('CoC Ranking Data'!$A$1:$CB$106,ROW($D72),7)&lt;&gt;"",INDEX('CoC Ranking Data'!$A$1:$CB$106,ROW($D72),7),"")</f>
        <v/>
      </c>
      <c r="D72" s="303" t="str">
        <f>IF(INDEX('CoC Ranking Data'!$A$1:$CB$106,ROW($D72),29)&lt;&gt;"",INDEX('CoC Ranking Data'!$A$1:$CB$106,ROW($D72),29),"")</f>
        <v/>
      </c>
      <c r="E72" s="8" t="str">
        <f t="shared" si="0"/>
        <v/>
      </c>
    </row>
    <row r="73" spans="1:5" x14ac:dyDescent="0.25">
      <c r="A73" s="288" t="str">
        <f>IF(INDEX('CoC Ranking Data'!$A$1:$CB$106,ROW($D73),4)&lt;&gt;"",INDEX('CoC Ranking Data'!$A$1:$CB$106,ROW($D73),4),"")</f>
        <v/>
      </c>
      <c r="B73" s="288" t="str">
        <f>IF(INDEX('CoC Ranking Data'!$A$1:$CB$106,ROW($D73),5)&lt;&gt;"",INDEX('CoC Ranking Data'!$A$1:$CB$106,ROW($D73),5),"")</f>
        <v/>
      </c>
      <c r="C73" s="289" t="str">
        <f>IF(INDEX('CoC Ranking Data'!$A$1:$CB$106,ROW($D73),7)&lt;&gt;"",INDEX('CoC Ranking Data'!$A$1:$CB$106,ROW($D73),7),"")</f>
        <v/>
      </c>
      <c r="D73" s="303" t="str">
        <f>IF(INDEX('CoC Ranking Data'!$A$1:$CB$106,ROW($D73),29)&lt;&gt;"",INDEX('CoC Ranking Data'!$A$1:$CB$106,ROW($D73),29),"")</f>
        <v/>
      </c>
      <c r="E73" s="8" t="str">
        <f t="shared" si="0"/>
        <v/>
      </c>
    </row>
    <row r="74" spans="1:5" x14ac:dyDescent="0.25">
      <c r="A74" s="288" t="str">
        <f>IF(INDEX('CoC Ranking Data'!$A$1:$CB$106,ROW($D74),4)&lt;&gt;"",INDEX('CoC Ranking Data'!$A$1:$CB$106,ROW($D74),4),"")</f>
        <v/>
      </c>
      <c r="B74" s="288" t="str">
        <f>IF(INDEX('CoC Ranking Data'!$A$1:$CB$106,ROW($D74),5)&lt;&gt;"",INDEX('CoC Ranking Data'!$A$1:$CB$106,ROW($D74),5),"")</f>
        <v/>
      </c>
      <c r="C74" s="289" t="str">
        <f>IF(INDEX('CoC Ranking Data'!$A$1:$CB$106,ROW($D74),7)&lt;&gt;"",INDEX('CoC Ranking Data'!$A$1:$CB$106,ROW($D74),7),"")</f>
        <v/>
      </c>
      <c r="D74" s="303" t="str">
        <f>IF(INDEX('CoC Ranking Data'!$A$1:$CB$106,ROW($D74),29)&lt;&gt;"",INDEX('CoC Ranking Data'!$A$1:$CB$106,ROW($D74),29),"")</f>
        <v/>
      </c>
      <c r="E74" s="8" t="str">
        <f t="shared" ref="E74:E102" si="1">IF(AND(A74&lt;&gt;"", D74&lt;&gt;""), IF($D74 &gt;= 0.3, 2, IF(AND($D74 &lt; 0.3,$D74 &gt;= 0.25), 1, 0)),"")</f>
        <v/>
      </c>
    </row>
    <row r="75" spans="1:5" x14ac:dyDescent="0.25">
      <c r="A75" s="288" t="str">
        <f>IF(INDEX('CoC Ranking Data'!$A$1:$CB$106,ROW($D75),4)&lt;&gt;"",INDEX('CoC Ranking Data'!$A$1:$CB$106,ROW($D75),4),"")</f>
        <v/>
      </c>
      <c r="B75" s="288" t="str">
        <f>IF(INDEX('CoC Ranking Data'!$A$1:$CB$106,ROW($D75),5)&lt;&gt;"",INDEX('CoC Ranking Data'!$A$1:$CB$106,ROW($D75),5),"")</f>
        <v/>
      </c>
      <c r="C75" s="289" t="str">
        <f>IF(INDEX('CoC Ranking Data'!$A$1:$CB$106,ROW($D75),7)&lt;&gt;"",INDEX('CoC Ranking Data'!$A$1:$CB$106,ROW($D75),7),"")</f>
        <v/>
      </c>
      <c r="D75" s="303" t="str">
        <f>IF(INDEX('CoC Ranking Data'!$A$1:$CB$106,ROW($D75),29)&lt;&gt;"",INDEX('CoC Ranking Data'!$A$1:$CB$106,ROW($D75),29),"")</f>
        <v/>
      </c>
      <c r="E75" s="8" t="str">
        <f t="shared" si="1"/>
        <v/>
      </c>
    </row>
    <row r="76" spans="1:5" x14ac:dyDescent="0.25">
      <c r="A76" s="288" t="str">
        <f>IF(INDEX('CoC Ranking Data'!$A$1:$CB$106,ROW($D76),4)&lt;&gt;"",INDEX('CoC Ranking Data'!$A$1:$CB$106,ROW($D76),4),"")</f>
        <v/>
      </c>
      <c r="B76" s="288" t="str">
        <f>IF(INDEX('CoC Ranking Data'!$A$1:$CB$106,ROW($D76),5)&lt;&gt;"",INDEX('CoC Ranking Data'!$A$1:$CB$106,ROW($D76),5),"")</f>
        <v/>
      </c>
      <c r="C76" s="289" t="str">
        <f>IF(INDEX('CoC Ranking Data'!$A$1:$CB$106,ROW($D76),7)&lt;&gt;"",INDEX('CoC Ranking Data'!$A$1:$CB$106,ROW($D76),7),"")</f>
        <v/>
      </c>
      <c r="D76" s="303" t="str">
        <f>IF(INDEX('CoC Ranking Data'!$A$1:$CB$106,ROW($D76),29)&lt;&gt;"",INDEX('CoC Ranking Data'!$A$1:$CB$106,ROW($D76),29),"")</f>
        <v/>
      </c>
      <c r="E76" s="8" t="str">
        <f t="shared" si="1"/>
        <v/>
      </c>
    </row>
    <row r="77" spans="1:5" x14ac:dyDescent="0.25">
      <c r="A77" s="288" t="str">
        <f>IF(INDEX('CoC Ranking Data'!$A$1:$CB$106,ROW($D77),4)&lt;&gt;"",INDEX('CoC Ranking Data'!$A$1:$CB$106,ROW($D77),4),"")</f>
        <v/>
      </c>
      <c r="B77" s="288" t="str">
        <f>IF(INDEX('CoC Ranking Data'!$A$1:$CB$106,ROW($D77),5)&lt;&gt;"",INDEX('CoC Ranking Data'!$A$1:$CB$106,ROW($D77),5),"")</f>
        <v/>
      </c>
      <c r="C77" s="289" t="str">
        <f>IF(INDEX('CoC Ranking Data'!$A$1:$CB$106,ROW($D77),7)&lt;&gt;"",INDEX('CoC Ranking Data'!$A$1:$CB$106,ROW($D77),7),"")</f>
        <v/>
      </c>
      <c r="D77" s="303" t="str">
        <f>IF(INDEX('CoC Ranking Data'!$A$1:$CB$106,ROW($D77),29)&lt;&gt;"",INDEX('CoC Ranking Data'!$A$1:$CB$106,ROW($D77),29),"")</f>
        <v/>
      </c>
      <c r="E77" s="8" t="str">
        <f t="shared" si="1"/>
        <v/>
      </c>
    </row>
    <row r="78" spans="1:5" x14ac:dyDescent="0.25">
      <c r="A78" s="288" t="str">
        <f>IF(INDEX('CoC Ranking Data'!$A$1:$CB$106,ROW($D78),4)&lt;&gt;"",INDEX('CoC Ranking Data'!$A$1:$CB$106,ROW($D78),4),"")</f>
        <v/>
      </c>
      <c r="B78" s="288" t="str">
        <f>IF(INDEX('CoC Ranking Data'!$A$1:$CB$106,ROW($D78),5)&lt;&gt;"",INDEX('CoC Ranking Data'!$A$1:$CB$106,ROW($D78),5),"")</f>
        <v/>
      </c>
      <c r="C78" s="289" t="str">
        <f>IF(INDEX('CoC Ranking Data'!$A$1:$CB$106,ROW($D78),7)&lt;&gt;"",INDEX('CoC Ranking Data'!$A$1:$CB$106,ROW($D78),7),"")</f>
        <v/>
      </c>
      <c r="D78" s="303" t="str">
        <f>IF(INDEX('CoC Ranking Data'!$A$1:$CB$106,ROW($D78),29)&lt;&gt;"",INDEX('CoC Ranking Data'!$A$1:$CB$106,ROW($D78),29),"")</f>
        <v/>
      </c>
      <c r="E78" s="8" t="str">
        <f t="shared" si="1"/>
        <v/>
      </c>
    </row>
    <row r="79" spans="1:5" x14ac:dyDescent="0.25">
      <c r="A79" s="288" t="str">
        <f>IF(INDEX('CoC Ranking Data'!$A$1:$CB$106,ROW($D79),4)&lt;&gt;"",INDEX('CoC Ranking Data'!$A$1:$CB$106,ROW($D79),4),"")</f>
        <v/>
      </c>
      <c r="B79" s="288" t="str">
        <f>IF(INDEX('CoC Ranking Data'!$A$1:$CB$106,ROW($D79),5)&lt;&gt;"",INDEX('CoC Ranking Data'!$A$1:$CB$106,ROW($D79),5),"")</f>
        <v/>
      </c>
      <c r="C79" s="289" t="str">
        <f>IF(INDEX('CoC Ranking Data'!$A$1:$CB$106,ROW($D79),7)&lt;&gt;"",INDEX('CoC Ranking Data'!$A$1:$CB$106,ROW($D79),7),"")</f>
        <v/>
      </c>
      <c r="D79" s="303" t="str">
        <f>IF(INDEX('CoC Ranking Data'!$A$1:$CB$106,ROW($D79),29)&lt;&gt;"",INDEX('CoC Ranking Data'!$A$1:$CB$106,ROW($D79),29),"")</f>
        <v/>
      </c>
      <c r="E79" s="8" t="str">
        <f t="shared" si="1"/>
        <v/>
      </c>
    </row>
    <row r="80" spans="1:5" x14ac:dyDescent="0.25">
      <c r="A80" s="288" t="str">
        <f>IF(INDEX('CoC Ranking Data'!$A$1:$CB$106,ROW($D80),4)&lt;&gt;"",INDEX('CoC Ranking Data'!$A$1:$CB$106,ROW($D80),4),"")</f>
        <v/>
      </c>
      <c r="B80" s="288" t="str">
        <f>IF(INDEX('CoC Ranking Data'!$A$1:$CB$106,ROW($D80),5)&lt;&gt;"",INDEX('CoC Ranking Data'!$A$1:$CB$106,ROW($D80),5),"")</f>
        <v/>
      </c>
      <c r="C80" s="289" t="str">
        <f>IF(INDEX('CoC Ranking Data'!$A$1:$CB$106,ROW($D80),7)&lt;&gt;"",INDEX('CoC Ranking Data'!$A$1:$CB$106,ROW($D80),7),"")</f>
        <v/>
      </c>
      <c r="D80" s="303" t="str">
        <f>IF(INDEX('CoC Ranking Data'!$A$1:$CB$106,ROW($D80),29)&lt;&gt;"",INDEX('CoC Ranking Data'!$A$1:$CB$106,ROW($D80),29),"")</f>
        <v/>
      </c>
      <c r="E80" s="8" t="str">
        <f t="shared" si="1"/>
        <v/>
      </c>
    </row>
    <row r="81" spans="1:5" x14ac:dyDescent="0.25">
      <c r="A81" s="288" t="str">
        <f>IF(INDEX('CoC Ranking Data'!$A$1:$CB$106,ROW($D81),4)&lt;&gt;"",INDEX('CoC Ranking Data'!$A$1:$CB$106,ROW($D81),4),"")</f>
        <v/>
      </c>
      <c r="B81" s="288" t="str">
        <f>IF(INDEX('CoC Ranking Data'!$A$1:$CB$106,ROW($D81),5)&lt;&gt;"",INDEX('CoC Ranking Data'!$A$1:$CB$106,ROW($D81),5),"")</f>
        <v/>
      </c>
      <c r="C81" s="289" t="str">
        <f>IF(INDEX('CoC Ranking Data'!$A$1:$CB$106,ROW($D81),7)&lt;&gt;"",INDEX('CoC Ranking Data'!$A$1:$CB$106,ROW($D81),7),"")</f>
        <v/>
      </c>
      <c r="D81" s="303" t="str">
        <f>IF(INDEX('CoC Ranking Data'!$A$1:$CB$106,ROW($D81),29)&lt;&gt;"",INDEX('CoC Ranking Data'!$A$1:$CB$106,ROW($D81),29),"")</f>
        <v/>
      </c>
      <c r="E81" s="8" t="str">
        <f t="shared" si="1"/>
        <v/>
      </c>
    </row>
    <row r="82" spans="1:5" x14ac:dyDescent="0.25">
      <c r="A82" s="288" t="str">
        <f>IF(INDEX('CoC Ranking Data'!$A$1:$CB$106,ROW($D82),4)&lt;&gt;"",INDEX('CoC Ranking Data'!$A$1:$CB$106,ROW($D82),4),"")</f>
        <v/>
      </c>
      <c r="B82" s="288" t="str">
        <f>IF(INDEX('CoC Ranking Data'!$A$1:$CB$106,ROW($D82),5)&lt;&gt;"",INDEX('CoC Ranking Data'!$A$1:$CB$106,ROW($D82),5),"")</f>
        <v/>
      </c>
      <c r="C82" s="289" t="str">
        <f>IF(INDEX('CoC Ranking Data'!$A$1:$CB$106,ROW($D82),7)&lt;&gt;"",INDEX('CoC Ranking Data'!$A$1:$CB$106,ROW($D82),7),"")</f>
        <v/>
      </c>
      <c r="D82" s="303" t="str">
        <f>IF(INDEX('CoC Ranking Data'!$A$1:$CB$106,ROW($D82),29)&lt;&gt;"",INDEX('CoC Ranking Data'!$A$1:$CB$106,ROW($D82),29),"")</f>
        <v/>
      </c>
      <c r="E82" s="8" t="str">
        <f t="shared" si="1"/>
        <v/>
      </c>
    </row>
    <row r="83" spans="1:5" x14ac:dyDescent="0.25">
      <c r="A83" s="288" t="str">
        <f>IF(INDEX('CoC Ranking Data'!$A$1:$CB$106,ROW($D83),4)&lt;&gt;"",INDEX('CoC Ranking Data'!$A$1:$CB$106,ROW($D83),4),"")</f>
        <v/>
      </c>
      <c r="B83" s="288" t="str">
        <f>IF(INDEX('CoC Ranking Data'!$A$1:$CB$106,ROW($D83),5)&lt;&gt;"",INDEX('CoC Ranking Data'!$A$1:$CB$106,ROW($D83),5),"")</f>
        <v/>
      </c>
      <c r="C83" s="289" t="str">
        <f>IF(INDEX('CoC Ranking Data'!$A$1:$CB$106,ROW($D83),7)&lt;&gt;"",INDEX('CoC Ranking Data'!$A$1:$CB$106,ROW($D83),7),"")</f>
        <v/>
      </c>
      <c r="D83" s="303" t="str">
        <f>IF(INDEX('CoC Ranking Data'!$A$1:$CB$106,ROW($D83),29)&lt;&gt;"",INDEX('CoC Ranking Data'!$A$1:$CB$106,ROW($D83),29),"")</f>
        <v/>
      </c>
      <c r="E83" s="8" t="str">
        <f t="shared" si="1"/>
        <v/>
      </c>
    </row>
    <row r="84" spans="1:5" x14ac:dyDescent="0.25">
      <c r="A84" s="288" t="str">
        <f>IF(INDEX('CoC Ranking Data'!$A$1:$CB$106,ROW($D84),4)&lt;&gt;"",INDEX('CoC Ranking Data'!$A$1:$CB$106,ROW($D84),4),"")</f>
        <v/>
      </c>
      <c r="B84" s="288" t="str">
        <f>IF(INDEX('CoC Ranking Data'!$A$1:$CB$106,ROW($D84),5)&lt;&gt;"",INDEX('CoC Ranking Data'!$A$1:$CB$106,ROW($D84),5),"")</f>
        <v/>
      </c>
      <c r="C84" s="289" t="str">
        <f>IF(INDEX('CoC Ranking Data'!$A$1:$CB$106,ROW($D84),7)&lt;&gt;"",INDEX('CoC Ranking Data'!$A$1:$CB$106,ROW($D84),7),"")</f>
        <v/>
      </c>
      <c r="D84" s="303" t="str">
        <f>IF(INDEX('CoC Ranking Data'!$A$1:$CB$106,ROW($D84),29)&lt;&gt;"",INDEX('CoC Ranking Data'!$A$1:$CB$106,ROW($D84),29),"")</f>
        <v/>
      </c>
      <c r="E84" s="8" t="str">
        <f t="shared" si="1"/>
        <v/>
      </c>
    </row>
    <row r="85" spans="1:5" x14ac:dyDescent="0.25">
      <c r="A85" s="288" t="str">
        <f>IF(INDEX('CoC Ranking Data'!$A$1:$CB$106,ROW($D85),4)&lt;&gt;"",INDEX('CoC Ranking Data'!$A$1:$CB$106,ROW($D85),4),"")</f>
        <v/>
      </c>
      <c r="B85" s="288" t="str">
        <f>IF(INDEX('CoC Ranking Data'!$A$1:$CB$106,ROW($D85),5)&lt;&gt;"",INDEX('CoC Ranking Data'!$A$1:$CB$106,ROW($D85),5),"")</f>
        <v/>
      </c>
      <c r="C85" s="289" t="str">
        <f>IF(INDEX('CoC Ranking Data'!$A$1:$CB$106,ROW($D85),7)&lt;&gt;"",INDEX('CoC Ranking Data'!$A$1:$CB$106,ROW($D85),7),"")</f>
        <v/>
      </c>
      <c r="D85" s="303" t="str">
        <f>IF(INDEX('CoC Ranking Data'!$A$1:$CB$106,ROW($D85),29)&lt;&gt;"",INDEX('CoC Ranking Data'!$A$1:$CB$106,ROW($D85),29),"")</f>
        <v/>
      </c>
      <c r="E85" s="8" t="str">
        <f t="shared" si="1"/>
        <v/>
      </c>
    </row>
    <row r="86" spans="1:5" x14ac:dyDescent="0.25">
      <c r="A86" s="288" t="str">
        <f>IF(INDEX('CoC Ranking Data'!$A$1:$CB$106,ROW($D86),4)&lt;&gt;"",INDEX('CoC Ranking Data'!$A$1:$CB$106,ROW($D86),4),"")</f>
        <v/>
      </c>
      <c r="B86" s="288" t="str">
        <f>IF(INDEX('CoC Ranking Data'!$A$1:$CB$106,ROW($D86),5)&lt;&gt;"",INDEX('CoC Ranking Data'!$A$1:$CB$106,ROW($D86),5),"")</f>
        <v/>
      </c>
      <c r="C86" s="289" t="str">
        <f>IF(INDEX('CoC Ranking Data'!$A$1:$CB$106,ROW($D86),7)&lt;&gt;"",INDEX('CoC Ranking Data'!$A$1:$CB$106,ROW($D86),7),"")</f>
        <v/>
      </c>
      <c r="D86" s="303" t="str">
        <f>IF(INDEX('CoC Ranking Data'!$A$1:$CB$106,ROW($D86),29)&lt;&gt;"",INDEX('CoC Ranking Data'!$A$1:$CB$106,ROW($D86),29),"")</f>
        <v/>
      </c>
      <c r="E86" s="8" t="str">
        <f t="shared" si="1"/>
        <v/>
      </c>
    </row>
    <row r="87" spans="1:5" x14ac:dyDescent="0.25">
      <c r="A87" s="288" t="str">
        <f>IF(INDEX('CoC Ranking Data'!$A$1:$CB$106,ROW($D87),4)&lt;&gt;"",INDEX('CoC Ranking Data'!$A$1:$CB$106,ROW($D87),4),"")</f>
        <v/>
      </c>
      <c r="B87" s="288" t="str">
        <f>IF(INDEX('CoC Ranking Data'!$A$1:$CB$106,ROW($D87),5)&lt;&gt;"",INDEX('CoC Ranking Data'!$A$1:$CB$106,ROW($D87),5),"")</f>
        <v/>
      </c>
      <c r="C87" s="289" t="str">
        <f>IF(INDEX('CoC Ranking Data'!$A$1:$CB$106,ROW($D87),7)&lt;&gt;"",INDEX('CoC Ranking Data'!$A$1:$CB$106,ROW($D87),7),"")</f>
        <v/>
      </c>
      <c r="D87" s="303" t="str">
        <f>IF(INDEX('CoC Ranking Data'!$A$1:$CB$106,ROW($D87),29)&lt;&gt;"",INDEX('CoC Ranking Data'!$A$1:$CB$106,ROW($D87),29),"")</f>
        <v/>
      </c>
      <c r="E87" s="8" t="str">
        <f t="shared" si="1"/>
        <v/>
      </c>
    </row>
    <row r="88" spans="1:5" x14ac:dyDescent="0.25">
      <c r="A88" s="288" t="str">
        <f>IF(INDEX('CoC Ranking Data'!$A$1:$CB$106,ROW($D88),4)&lt;&gt;"",INDEX('CoC Ranking Data'!$A$1:$CB$106,ROW($D88),4),"")</f>
        <v/>
      </c>
      <c r="B88" s="288" t="str">
        <f>IF(INDEX('CoC Ranking Data'!$A$1:$CB$106,ROW($D88),5)&lt;&gt;"",INDEX('CoC Ranking Data'!$A$1:$CB$106,ROW($D88),5),"")</f>
        <v/>
      </c>
      <c r="C88" s="289" t="str">
        <f>IF(INDEX('CoC Ranking Data'!$A$1:$CB$106,ROW($D88),7)&lt;&gt;"",INDEX('CoC Ranking Data'!$A$1:$CB$106,ROW($D88),7),"")</f>
        <v/>
      </c>
      <c r="D88" s="303" t="str">
        <f>IF(INDEX('CoC Ranking Data'!$A$1:$CB$106,ROW($D88),29)&lt;&gt;"",INDEX('CoC Ranking Data'!$A$1:$CB$106,ROW($D88),29),"")</f>
        <v/>
      </c>
      <c r="E88" s="8" t="str">
        <f t="shared" si="1"/>
        <v/>
      </c>
    </row>
    <row r="89" spans="1:5" x14ac:dyDescent="0.25">
      <c r="A89" s="288" t="str">
        <f>IF(INDEX('CoC Ranking Data'!$A$1:$CB$106,ROW($D89),4)&lt;&gt;"",INDEX('CoC Ranking Data'!$A$1:$CB$106,ROW($D89),4),"")</f>
        <v/>
      </c>
      <c r="B89" s="288" t="str">
        <f>IF(INDEX('CoC Ranking Data'!$A$1:$CB$106,ROW($D89),5)&lt;&gt;"",INDEX('CoC Ranking Data'!$A$1:$CB$106,ROW($D89),5),"")</f>
        <v/>
      </c>
      <c r="C89" s="289" t="str">
        <f>IF(INDEX('CoC Ranking Data'!$A$1:$CB$106,ROW($D89),7)&lt;&gt;"",INDEX('CoC Ranking Data'!$A$1:$CB$106,ROW($D89),7),"")</f>
        <v/>
      </c>
      <c r="D89" s="303" t="str">
        <f>IF(INDEX('CoC Ranking Data'!$A$1:$CB$106,ROW($D89),29)&lt;&gt;"",INDEX('CoC Ranking Data'!$A$1:$CB$106,ROW($D89),29),"")</f>
        <v/>
      </c>
      <c r="E89" s="8" t="str">
        <f t="shared" si="1"/>
        <v/>
      </c>
    </row>
    <row r="90" spans="1:5" x14ac:dyDescent="0.25">
      <c r="A90" s="288" t="str">
        <f>IF(INDEX('CoC Ranking Data'!$A$1:$CB$106,ROW($D90),4)&lt;&gt;"",INDEX('CoC Ranking Data'!$A$1:$CB$106,ROW($D90),4),"")</f>
        <v/>
      </c>
      <c r="B90" s="288" t="str">
        <f>IF(INDEX('CoC Ranking Data'!$A$1:$CB$106,ROW($D90),5)&lt;&gt;"",INDEX('CoC Ranking Data'!$A$1:$CB$106,ROW($D90),5),"")</f>
        <v/>
      </c>
      <c r="C90" s="289" t="str">
        <f>IF(INDEX('CoC Ranking Data'!$A$1:$CB$106,ROW($D90),7)&lt;&gt;"",INDEX('CoC Ranking Data'!$A$1:$CB$106,ROW($D90),7),"")</f>
        <v/>
      </c>
      <c r="D90" s="303" t="str">
        <f>IF(INDEX('CoC Ranking Data'!$A$1:$CB$106,ROW($D90),29)&lt;&gt;"",INDEX('CoC Ranking Data'!$A$1:$CB$106,ROW($D90),29),"")</f>
        <v/>
      </c>
      <c r="E90" s="8" t="str">
        <f t="shared" si="1"/>
        <v/>
      </c>
    </row>
    <row r="91" spans="1:5" x14ac:dyDescent="0.25">
      <c r="A91" s="288" t="str">
        <f>IF(INDEX('CoC Ranking Data'!$A$1:$CB$106,ROW($D91),4)&lt;&gt;"",INDEX('CoC Ranking Data'!$A$1:$CB$106,ROW($D91),4),"")</f>
        <v/>
      </c>
      <c r="B91" s="288" t="str">
        <f>IF(INDEX('CoC Ranking Data'!$A$1:$CB$106,ROW($D91),5)&lt;&gt;"",INDEX('CoC Ranking Data'!$A$1:$CB$106,ROW($D91),5),"")</f>
        <v/>
      </c>
      <c r="C91" s="289" t="str">
        <f>IF(INDEX('CoC Ranking Data'!$A$1:$CB$106,ROW($D91),7)&lt;&gt;"",INDEX('CoC Ranking Data'!$A$1:$CB$106,ROW($D91),7),"")</f>
        <v/>
      </c>
      <c r="D91" s="303" t="str">
        <f>IF(INDEX('CoC Ranking Data'!$A$1:$CB$106,ROW($D91),29)&lt;&gt;"",INDEX('CoC Ranking Data'!$A$1:$CB$106,ROW($D91),29),"")</f>
        <v/>
      </c>
      <c r="E91" s="8" t="str">
        <f t="shared" si="1"/>
        <v/>
      </c>
    </row>
    <row r="92" spans="1:5" x14ac:dyDescent="0.25">
      <c r="A92" s="288" t="str">
        <f>IF(INDEX('CoC Ranking Data'!$A$1:$CB$106,ROW($D92),4)&lt;&gt;"",INDEX('CoC Ranking Data'!$A$1:$CB$106,ROW($D92),4),"")</f>
        <v/>
      </c>
      <c r="B92" s="288" t="str">
        <f>IF(INDEX('CoC Ranking Data'!$A$1:$CB$106,ROW($D92),5)&lt;&gt;"",INDEX('CoC Ranking Data'!$A$1:$CB$106,ROW($D92),5),"")</f>
        <v/>
      </c>
      <c r="C92" s="289" t="str">
        <f>IF(INDEX('CoC Ranking Data'!$A$1:$CB$106,ROW($D92),7)&lt;&gt;"",INDEX('CoC Ranking Data'!$A$1:$CB$106,ROW($D92),7),"")</f>
        <v/>
      </c>
      <c r="D92" s="303" t="str">
        <f>IF(INDEX('CoC Ranking Data'!$A$1:$CB$106,ROW($D92),29)&lt;&gt;"",INDEX('CoC Ranking Data'!$A$1:$CB$106,ROW($D92),29),"")</f>
        <v/>
      </c>
      <c r="E92" s="8" t="str">
        <f t="shared" si="1"/>
        <v/>
      </c>
    </row>
    <row r="93" spans="1:5" x14ac:dyDescent="0.25">
      <c r="A93" s="288" t="str">
        <f>IF(INDEX('CoC Ranking Data'!$A$1:$CB$106,ROW($D93),4)&lt;&gt;"",INDEX('CoC Ranking Data'!$A$1:$CB$106,ROW($D93),4),"")</f>
        <v/>
      </c>
      <c r="B93" s="288" t="str">
        <f>IF(INDEX('CoC Ranking Data'!$A$1:$CB$106,ROW($D93),5)&lt;&gt;"",INDEX('CoC Ranking Data'!$A$1:$CB$106,ROW($D93),5),"")</f>
        <v/>
      </c>
      <c r="C93" s="289" t="str">
        <f>IF(INDEX('CoC Ranking Data'!$A$1:$CB$106,ROW($D93),7)&lt;&gt;"",INDEX('CoC Ranking Data'!$A$1:$CB$106,ROW($D93),7),"")</f>
        <v/>
      </c>
      <c r="D93" s="303" t="str">
        <f>IF(INDEX('CoC Ranking Data'!$A$1:$CB$106,ROW($D93),29)&lt;&gt;"",INDEX('CoC Ranking Data'!$A$1:$CB$106,ROW($D93),29),"")</f>
        <v/>
      </c>
      <c r="E93" s="8" t="str">
        <f t="shared" si="1"/>
        <v/>
      </c>
    </row>
    <row r="94" spans="1:5" x14ac:dyDescent="0.25">
      <c r="A94" s="288" t="str">
        <f>IF(INDEX('CoC Ranking Data'!$A$1:$CB$106,ROW($D94),4)&lt;&gt;"",INDEX('CoC Ranking Data'!$A$1:$CB$106,ROW($D94),4),"")</f>
        <v/>
      </c>
      <c r="B94" s="288" t="str">
        <f>IF(INDEX('CoC Ranking Data'!$A$1:$CB$106,ROW($D94),5)&lt;&gt;"",INDEX('CoC Ranking Data'!$A$1:$CB$106,ROW($D94),5),"")</f>
        <v/>
      </c>
      <c r="C94" s="289" t="str">
        <f>IF(INDEX('CoC Ranking Data'!$A$1:$CB$106,ROW($D94),7)&lt;&gt;"",INDEX('CoC Ranking Data'!$A$1:$CB$106,ROW($D94),7),"")</f>
        <v/>
      </c>
      <c r="D94" s="303" t="str">
        <f>IF(INDEX('CoC Ranking Data'!$A$1:$CB$106,ROW($D94),29)&lt;&gt;"",INDEX('CoC Ranking Data'!$A$1:$CB$106,ROW($D94),29),"")</f>
        <v/>
      </c>
      <c r="E94" s="8" t="str">
        <f t="shared" si="1"/>
        <v/>
      </c>
    </row>
    <row r="95" spans="1:5" x14ac:dyDescent="0.25">
      <c r="A95" s="288" t="str">
        <f>IF(INDEX('CoC Ranking Data'!$A$1:$CB$106,ROW($D95),4)&lt;&gt;"",INDEX('CoC Ranking Data'!$A$1:$CB$106,ROW($D95),4),"")</f>
        <v/>
      </c>
      <c r="B95" s="288" t="str">
        <f>IF(INDEX('CoC Ranking Data'!$A$1:$CB$106,ROW($D95),5)&lt;&gt;"",INDEX('CoC Ranking Data'!$A$1:$CB$106,ROW($D95),5),"")</f>
        <v/>
      </c>
      <c r="C95" s="289" t="str">
        <f>IF(INDEX('CoC Ranking Data'!$A$1:$CB$106,ROW($D95),7)&lt;&gt;"",INDEX('CoC Ranking Data'!$A$1:$CB$106,ROW($D95),7),"")</f>
        <v/>
      </c>
      <c r="D95" s="303" t="str">
        <f>IF(INDEX('CoC Ranking Data'!$A$1:$CB$106,ROW($D95),29)&lt;&gt;"",INDEX('CoC Ranking Data'!$A$1:$CB$106,ROW($D95),29),"")</f>
        <v/>
      </c>
      <c r="E95" s="8" t="str">
        <f t="shared" si="1"/>
        <v/>
      </c>
    </row>
    <row r="96" spans="1:5" x14ac:dyDescent="0.25">
      <c r="A96" s="288" t="str">
        <f>IF(INDEX('CoC Ranking Data'!$A$1:$CB$106,ROW($D96),4)&lt;&gt;"",INDEX('CoC Ranking Data'!$A$1:$CB$106,ROW($D96),4),"")</f>
        <v/>
      </c>
      <c r="B96" s="288" t="str">
        <f>IF(INDEX('CoC Ranking Data'!$A$1:$CB$106,ROW($D96),5)&lt;&gt;"",INDEX('CoC Ranking Data'!$A$1:$CB$106,ROW($D96),5),"")</f>
        <v/>
      </c>
      <c r="C96" s="289" t="str">
        <f>IF(INDEX('CoC Ranking Data'!$A$1:$CB$106,ROW($D96),7)&lt;&gt;"",INDEX('CoC Ranking Data'!$A$1:$CB$106,ROW($D96),7),"")</f>
        <v/>
      </c>
      <c r="D96" s="303" t="str">
        <f>IF(INDEX('CoC Ranking Data'!$A$1:$CB$106,ROW($D96),29)&lt;&gt;"",INDEX('CoC Ranking Data'!$A$1:$CB$106,ROW($D96),29),"")</f>
        <v/>
      </c>
      <c r="E96" s="8" t="str">
        <f t="shared" si="1"/>
        <v/>
      </c>
    </row>
    <row r="97" spans="1:5" x14ac:dyDescent="0.25">
      <c r="A97" s="288" t="str">
        <f>IF(INDEX('CoC Ranking Data'!$A$1:$CB$106,ROW($D97),4)&lt;&gt;"",INDEX('CoC Ranking Data'!$A$1:$CB$106,ROW($D97),4),"")</f>
        <v/>
      </c>
      <c r="B97" s="288" t="str">
        <f>IF(INDEX('CoC Ranking Data'!$A$1:$CB$106,ROW($D97),5)&lt;&gt;"",INDEX('CoC Ranking Data'!$A$1:$CB$106,ROW($D97),5),"")</f>
        <v/>
      </c>
      <c r="C97" s="289" t="str">
        <f>IF(INDEX('CoC Ranking Data'!$A$1:$CB$106,ROW($D97),7)&lt;&gt;"",INDEX('CoC Ranking Data'!$A$1:$CB$106,ROW($D97),7),"")</f>
        <v/>
      </c>
      <c r="D97" s="303" t="str">
        <f>IF(INDEX('CoC Ranking Data'!$A$1:$CB$106,ROW($D97),29)&lt;&gt;"",INDEX('CoC Ranking Data'!$A$1:$CB$106,ROW($D97),29),"")</f>
        <v/>
      </c>
      <c r="E97" s="8" t="str">
        <f t="shared" si="1"/>
        <v/>
      </c>
    </row>
    <row r="98" spans="1:5" x14ac:dyDescent="0.25">
      <c r="A98" s="288" t="str">
        <f>IF(INDEX('CoC Ranking Data'!$A$1:$CB$106,ROW($D98),4)&lt;&gt;"",INDEX('CoC Ranking Data'!$A$1:$CB$106,ROW($D98),4),"")</f>
        <v/>
      </c>
      <c r="B98" s="288" t="str">
        <f>IF(INDEX('CoC Ranking Data'!$A$1:$CB$106,ROW($D98),5)&lt;&gt;"",INDEX('CoC Ranking Data'!$A$1:$CB$106,ROW($D98),5),"")</f>
        <v/>
      </c>
      <c r="C98" s="289" t="str">
        <f>IF(INDEX('CoC Ranking Data'!$A$1:$CB$106,ROW($D98),7)&lt;&gt;"",INDEX('CoC Ranking Data'!$A$1:$CB$106,ROW($D98),7),"")</f>
        <v/>
      </c>
      <c r="D98" s="303" t="str">
        <f>IF(INDEX('CoC Ranking Data'!$A$1:$CB$106,ROW($D98),29)&lt;&gt;"",INDEX('CoC Ranking Data'!$A$1:$CB$106,ROW($D98),29),"")</f>
        <v/>
      </c>
      <c r="E98" s="8" t="str">
        <f t="shared" si="1"/>
        <v/>
      </c>
    </row>
    <row r="99" spans="1:5" x14ac:dyDescent="0.25">
      <c r="A99" s="288" t="str">
        <f>IF(INDEX('CoC Ranking Data'!$A$1:$CB$106,ROW($D99),4)&lt;&gt;"",INDEX('CoC Ranking Data'!$A$1:$CB$106,ROW($D99),4),"")</f>
        <v/>
      </c>
      <c r="B99" s="288" t="str">
        <f>IF(INDEX('CoC Ranking Data'!$A$1:$CB$106,ROW($D99),5)&lt;&gt;"",INDEX('CoC Ranking Data'!$A$1:$CB$106,ROW($D99),5),"")</f>
        <v/>
      </c>
      <c r="C99" s="289" t="str">
        <f>IF(INDEX('CoC Ranking Data'!$A$1:$CB$106,ROW($D99),7)&lt;&gt;"",INDEX('CoC Ranking Data'!$A$1:$CB$106,ROW($D99),7),"")</f>
        <v/>
      </c>
      <c r="D99" s="303" t="str">
        <f>IF(INDEX('CoC Ranking Data'!$A$1:$CB$106,ROW($D99),29)&lt;&gt;"",INDEX('CoC Ranking Data'!$A$1:$CB$106,ROW($D99),29),"")</f>
        <v/>
      </c>
      <c r="E99" s="8" t="str">
        <f t="shared" si="1"/>
        <v/>
      </c>
    </row>
    <row r="100" spans="1:5" x14ac:dyDescent="0.25">
      <c r="A100" s="288" t="str">
        <f>IF(INDEX('CoC Ranking Data'!$A$1:$CB$106,ROW($D100),4)&lt;&gt;"",INDEX('CoC Ranking Data'!$A$1:$CB$106,ROW($D100),4),"")</f>
        <v/>
      </c>
      <c r="B100" s="288" t="str">
        <f>IF(INDEX('CoC Ranking Data'!$A$1:$CB$106,ROW($D100),5)&lt;&gt;"",INDEX('CoC Ranking Data'!$A$1:$CB$106,ROW($D100),5),"")</f>
        <v/>
      </c>
      <c r="C100" s="289" t="str">
        <f>IF(INDEX('CoC Ranking Data'!$A$1:$CB$106,ROW($D100),7)&lt;&gt;"",INDEX('CoC Ranking Data'!$A$1:$CB$106,ROW($D100),7),"")</f>
        <v/>
      </c>
      <c r="D100" s="303" t="str">
        <f>IF(INDEX('CoC Ranking Data'!$A$1:$CB$106,ROW($D100),29)&lt;&gt;"",INDEX('CoC Ranking Data'!$A$1:$CB$106,ROW($D100),29),"")</f>
        <v/>
      </c>
      <c r="E100" s="8" t="str">
        <f t="shared" si="1"/>
        <v/>
      </c>
    </row>
    <row r="101" spans="1:5" x14ac:dyDescent="0.25">
      <c r="A101" s="288" t="str">
        <f>IF(INDEX('CoC Ranking Data'!$A$1:$CB$106,ROW($D101),4)&lt;&gt;"",INDEX('CoC Ranking Data'!$A$1:$CB$106,ROW($D101),4),"")</f>
        <v/>
      </c>
      <c r="B101" s="288" t="str">
        <f>IF(INDEX('CoC Ranking Data'!$A$1:$CB$106,ROW($D101),5)&lt;&gt;"",INDEX('CoC Ranking Data'!$A$1:$CB$106,ROW($D101),5),"")</f>
        <v/>
      </c>
      <c r="C101" s="289" t="str">
        <f>IF(INDEX('CoC Ranking Data'!$A$1:$CB$106,ROW($D101),7)&lt;&gt;"",INDEX('CoC Ranking Data'!$A$1:$CB$106,ROW($D101),7),"")</f>
        <v/>
      </c>
      <c r="D101" s="303" t="str">
        <f>IF(INDEX('CoC Ranking Data'!$A$1:$CB$106,ROW($D101),29)&lt;&gt;"",INDEX('CoC Ranking Data'!$A$1:$CB$106,ROW($D101),29),"")</f>
        <v/>
      </c>
      <c r="E101" s="8" t="str">
        <f t="shared" si="1"/>
        <v/>
      </c>
    </row>
    <row r="102" spans="1:5" x14ac:dyDescent="0.25">
      <c r="A102" s="288" t="str">
        <f>IF(INDEX('CoC Ranking Data'!$A$1:$CB$106,ROW($D102),4)&lt;&gt;"",INDEX('CoC Ranking Data'!$A$1:$CB$106,ROW($D102),4),"")</f>
        <v/>
      </c>
      <c r="B102" s="288" t="str">
        <f>IF(INDEX('CoC Ranking Data'!$A$1:$CB$106,ROW($D102),5)&lt;&gt;"",INDEX('CoC Ranking Data'!$A$1:$CB$106,ROW($D102),5),"")</f>
        <v/>
      </c>
      <c r="C102" s="289" t="str">
        <f>IF(INDEX('CoC Ranking Data'!$A$1:$CB$106,ROW($D102),7)&lt;&gt;"",INDEX('CoC Ranking Data'!$A$1:$CB$106,ROW($D102),7),"")</f>
        <v/>
      </c>
      <c r="D102" s="303" t="str">
        <f>IF(INDEX('CoC Ranking Data'!$A$1:$CB$106,ROW($D102),29)&lt;&gt;"",INDEX('CoC Ranking Data'!$A$1:$CB$106,ROW($D102),29),"")</f>
        <v/>
      </c>
      <c r="E102" s="8" t="str">
        <f t="shared" si="1"/>
        <v/>
      </c>
    </row>
  </sheetData>
  <sheetProtection algorithmName="SHA-512" hashValue="G1K5mrJ5LAXAM9HkOjLtpw4NzhZXGPQM+xXX2EsYjq+qopstAfClnKgacal+RzCM4Fx2I7pROi/FPYmiU+MHpg==" saltValue="s/ZLTRNQB3DF5tRSl81V8g==" spinCount="100000" sheet="1" objects="1" scenarios="1" selectLockedCells="1"/>
  <autoFilter ref="A8:E8" xr:uid="{00000000-0009-0000-0000-00001F000000}">
    <filterColumn colId="0" showButton="0"/>
    <filterColumn colId="1" showButton="0"/>
    <filterColumn colId="2" showButton="0"/>
  </autoFilter>
  <hyperlinks>
    <hyperlink ref="E1" location="'Scoring Chart'!A1" display="Return to Scoring Chart"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8"/>
  <dimension ref="A1:G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8.85546875" customWidth="1"/>
    <col min="5" max="5" width="14.5703125" customWidth="1"/>
  </cols>
  <sheetData>
    <row r="1" spans="1:7" ht="31.5" x14ac:dyDescent="0.25">
      <c r="A1" s="338"/>
      <c r="B1" s="375" t="s">
        <v>834</v>
      </c>
      <c r="C1" s="343"/>
      <c r="E1" s="445" t="s">
        <v>581</v>
      </c>
    </row>
    <row r="2" spans="1:7" ht="17.25" customHeight="1" x14ac:dyDescent="0.25">
      <c r="A2" s="338"/>
      <c r="B2" s="373" t="s">
        <v>850</v>
      </c>
      <c r="D2" s="376"/>
    </row>
    <row r="3" spans="1:7" ht="15.75" customHeight="1" x14ac:dyDescent="0.25">
      <c r="A3" s="338"/>
      <c r="B3"/>
      <c r="D3" s="376"/>
    </row>
    <row r="4" spans="1:7" ht="15.75" customHeight="1" x14ac:dyDescent="0.25">
      <c r="A4" s="338"/>
      <c r="B4"/>
      <c r="D4" s="376"/>
    </row>
    <row r="5" spans="1:7" ht="15.75" thickBot="1" x14ac:dyDescent="0.3"/>
    <row r="6" spans="1:7" s="12" customFormat="1" ht="15.75" thickBot="1" x14ac:dyDescent="0.3">
      <c r="A6" s="334" t="s">
        <v>2</v>
      </c>
      <c r="B6" s="334" t="s">
        <v>3</v>
      </c>
      <c r="C6" s="291" t="s">
        <v>4</v>
      </c>
      <c r="D6" s="210" t="s">
        <v>835</v>
      </c>
      <c r="E6" s="11" t="s">
        <v>1</v>
      </c>
      <c r="F6"/>
      <c r="G6"/>
    </row>
    <row r="7" spans="1:7" s="9" customFormat="1" x14ac:dyDescent="0.25">
      <c r="A7" s="288" t="str">
        <f>IF(INDEX('CoC Ranking Data'!$A$1:$CB$106,ROW($E9),4)&lt;&gt;"",INDEX('CoC Ranking Data'!$A$1:$CB$106,ROW($E9),4),"")</f>
        <v>Blair County Community Action Program</v>
      </c>
      <c r="B7" s="288" t="str">
        <f>IF(INDEX('CoC Ranking Data'!$A$1:$CB$106,ROW($E9),5)&lt;&gt;"",INDEX('CoC Ranking Data'!$A$1:$CB$106,ROW($E9),5),"")</f>
        <v>Rapid Re-Housing Consolidation</v>
      </c>
      <c r="C7" s="289" t="str">
        <f>IF(INDEX('CoC Ranking Data'!$A$1:$CB$106,ROW($E9),7)&lt;&gt;"",INDEX('CoC Ranking Data'!$A$1:$CB$106,ROW($E9),7),"")</f>
        <v>PH-RRH</v>
      </c>
      <c r="D7" s="303">
        <f>IF(INDEX('CoC Ranking Data'!$A$1:$CB$106,ROW($E9),69)&lt;&gt;"",INDEX('CoC Ranking Data'!$A$1:$CB$106,ROW($E9),69),"")</f>
        <v>7.4999999999999997E-2</v>
      </c>
      <c r="E7" s="548">
        <f>IF(A7&lt;&gt;"", IF($D7&lt;&gt;"",$D7 * 2.5,0),"")</f>
        <v>0.1875</v>
      </c>
      <c r="F7"/>
      <c r="G7"/>
    </row>
    <row r="8" spans="1:7" s="9" customFormat="1" x14ac:dyDescent="0.25">
      <c r="A8" s="288" t="str">
        <f>IF(INDEX('CoC Ranking Data'!$A$1:$CB$106,ROW($E10),4)&lt;&gt;"",INDEX('CoC Ranking Data'!$A$1:$CB$106,ROW($E10),4),"")</f>
        <v>Catholic Charities of the Diocese of Allentown</v>
      </c>
      <c r="B8" s="288" t="str">
        <f>IF(INDEX('CoC Ranking Data'!$A$1:$CB$106,ROW($E10),5)&lt;&gt;"",INDEX('CoC Ranking Data'!$A$1:$CB$106,ROW($E10),5),"")</f>
        <v>Permanent Supportive Housing Program</v>
      </c>
      <c r="C8" s="289" t="str">
        <f>IF(INDEX('CoC Ranking Data'!$A$1:$CB$106,ROW($E10),7)&lt;&gt;"",INDEX('CoC Ranking Data'!$A$1:$CB$106,ROW($E10),7),"")</f>
        <v>PH</v>
      </c>
      <c r="D8" s="303">
        <f>IF(INDEX('CoC Ranking Data'!$A$1:$CB$106,ROW($E10),69)&lt;&gt;"",INDEX('CoC Ranking Data'!$A$1:$CB$106,ROW($E10),69),"")</f>
        <v>0</v>
      </c>
      <c r="E8" s="548">
        <f t="shared" ref="E8:E71" si="0">IF(A8&lt;&gt;"", IF($D8&lt;&gt;"",$D8 * 2.5,0),"")</f>
        <v>0</v>
      </c>
      <c r="F8"/>
      <c r="G8"/>
    </row>
    <row r="9" spans="1:7" s="9" customFormat="1" x14ac:dyDescent="0.25">
      <c r="A9" s="288" t="str">
        <f>IF(INDEX('CoC Ranking Data'!$A$1:$CB$106,ROW($E11),4)&lt;&gt;"",INDEX('CoC Ranking Data'!$A$1:$CB$106,ROW($E11),4),"")</f>
        <v>Catholic Social Services of the Diocese of Scranton, Inc.</v>
      </c>
      <c r="B9" s="288" t="str">
        <f>IF(INDEX('CoC Ranking Data'!$A$1:$CB$106,ROW($E11),5)&lt;&gt;"",INDEX('CoC Ranking Data'!$A$1:$CB$106,ROW($E11),5),"")</f>
        <v>PSHP Pike County</v>
      </c>
      <c r="C9" s="289" t="str">
        <f>IF(INDEX('CoC Ranking Data'!$A$1:$CB$106,ROW($E11),7)&lt;&gt;"",INDEX('CoC Ranking Data'!$A$1:$CB$106,ROW($E11),7),"")</f>
        <v>PH</v>
      </c>
      <c r="D9" s="303">
        <f>IF(INDEX('CoC Ranking Data'!$A$1:$CB$106,ROW($E11),69)&lt;&gt;"",INDEX('CoC Ranking Data'!$A$1:$CB$106,ROW($E11),69),"")</f>
        <v>1</v>
      </c>
      <c r="E9" s="548">
        <f t="shared" si="0"/>
        <v>2.5</v>
      </c>
      <c r="F9"/>
      <c r="G9"/>
    </row>
    <row r="10" spans="1:7" s="9" customFormat="1" x14ac:dyDescent="0.25">
      <c r="A10" s="288" t="str">
        <f>IF(INDEX('CoC Ranking Data'!$A$1:$CB$106,ROW($E12),4)&lt;&gt;"",INDEX('CoC Ranking Data'!$A$1:$CB$106,ROW($E12),4),"")</f>
        <v>Catholic Social Services of the Diocese of Scranton, Inc.</v>
      </c>
      <c r="B10" s="288" t="str">
        <f>IF(INDEX('CoC Ranking Data'!$A$1:$CB$106,ROW($E12),5)&lt;&gt;"",INDEX('CoC Ranking Data'!$A$1:$CB$106,ROW($E12),5),"")</f>
        <v>Rural Permanent Supportive Housing Program</v>
      </c>
      <c r="C10" s="289" t="str">
        <f>IF(INDEX('CoC Ranking Data'!$A$1:$CB$106,ROW($E12),7)&lt;&gt;"",INDEX('CoC Ranking Data'!$A$1:$CB$106,ROW($E12),7),"")</f>
        <v>PH</v>
      </c>
      <c r="D10" s="303">
        <f>IF(INDEX('CoC Ranking Data'!$A$1:$CB$106,ROW($E12),69)&lt;&gt;"",INDEX('CoC Ranking Data'!$A$1:$CB$106,ROW($E12),69),"")</f>
        <v>0.9</v>
      </c>
      <c r="E10" s="548">
        <f t="shared" si="0"/>
        <v>2.25</v>
      </c>
      <c r="F10"/>
      <c r="G10"/>
    </row>
    <row r="11" spans="1:7" s="9" customFormat="1" x14ac:dyDescent="0.25">
      <c r="A11" s="288" t="str">
        <f>IF(INDEX('CoC Ranking Data'!$A$1:$CB$106,ROW($E13),4)&lt;&gt;"",INDEX('CoC Ranking Data'!$A$1:$CB$106,ROW($E13),4),"")</f>
        <v>Catholic Social Services of the Diocese of Scranton, Inc.</v>
      </c>
      <c r="B11" s="288" t="str">
        <f>IF(INDEX('CoC Ranking Data'!$A$1:$CB$106,ROW($E13),5)&lt;&gt;"",INDEX('CoC Ranking Data'!$A$1:$CB$106,ROW($E13),5),"")</f>
        <v>Susquehanna/Wayne PSHP</v>
      </c>
      <c r="C11" s="289" t="str">
        <f>IF(INDEX('CoC Ranking Data'!$A$1:$CB$106,ROW($E13),7)&lt;&gt;"",INDEX('CoC Ranking Data'!$A$1:$CB$106,ROW($E13),7),"")</f>
        <v>PH</v>
      </c>
      <c r="D11" s="303">
        <f>IF(INDEX('CoC Ranking Data'!$A$1:$CB$106,ROW($E13),69)&lt;&gt;"",INDEX('CoC Ranking Data'!$A$1:$CB$106,ROW($E13),69),"")</f>
        <v>1</v>
      </c>
      <c r="E11" s="548">
        <f t="shared" si="0"/>
        <v>2.5</v>
      </c>
      <c r="F11"/>
      <c r="G11"/>
    </row>
    <row r="12" spans="1:7" s="9" customFormat="1" x14ac:dyDescent="0.25">
      <c r="A12" s="288" t="str">
        <f>IF(INDEX('CoC Ranking Data'!$A$1:$CB$106,ROW($E14),4)&lt;&gt;"",INDEX('CoC Ranking Data'!$A$1:$CB$106,ROW($E14),4),"")</f>
        <v>Center for Community Action</v>
      </c>
      <c r="B12" s="288" t="str">
        <f>IF(INDEX('CoC Ranking Data'!$A$1:$CB$106,ROW($E14),5)&lt;&gt;"",INDEX('CoC Ranking Data'!$A$1:$CB$106,ROW($E14),5),"")</f>
        <v>Bedford, Fulton, Huntingdon RRH FFY2018</v>
      </c>
      <c r="C12" s="289" t="str">
        <f>IF(INDEX('CoC Ranking Data'!$A$1:$CB$106,ROW($E14),7)&lt;&gt;"",INDEX('CoC Ranking Data'!$A$1:$CB$106,ROW($E14),7),"")</f>
        <v>PH-RRH</v>
      </c>
      <c r="D12" s="303">
        <f>IF(INDEX('CoC Ranking Data'!$A$1:$CB$106,ROW($E14),69)&lt;&gt;"",INDEX('CoC Ranking Data'!$A$1:$CB$106,ROW($E14),69),"")</f>
        <v>0</v>
      </c>
      <c r="E12" s="548">
        <f t="shared" si="0"/>
        <v>0</v>
      </c>
      <c r="F12"/>
      <c r="G12"/>
    </row>
    <row r="13" spans="1:7" s="9" customFormat="1" x14ac:dyDescent="0.25">
      <c r="A13" s="288" t="str">
        <f>IF(INDEX('CoC Ranking Data'!$A$1:$CB$106,ROW($E15),4)&lt;&gt;"",INDEX('CoC Ranking Data'!$A$1:$CB$106,ROW($E15),4),"")</f>
        <v>Centre County Government</v>
      </c>
      <c r="B13" s="288" t="str">
        <f>IF(INDEX('CoC Ranking Data'!$A$1:$CB$106,ROW($E15),5)&lt;&gt;"",INDEX('CoC Ranking Data'!$A$1:$CB$106,ROW($E15),5),"")</f>
        <v>Centre County Rapid Re Housing Program</v>
      </c>
      <c r="C13" s="289" t="str">
        <f>IF(INDEX('CoC Ranking Data'!$A$1:$CB$106,ROW($E15),7)&lt;&gt;"",INDEX('CoC Ranking Data'!$A$1:$CB$106,ROW($E15),7),"")</f>
        <v>PH-RRH</v>
      </c>
      <c r="D13" s="303">
        <f>IF(INDEX('CoC Ranking Data'!$A$1:$CB$106,ROW($E15),69)&lt;&gt;"",INDEX('CoC Ranking Data'!$A$1:$CB$106,ROW($E15),69),"")</f>
        <v>0.02</v>
      </c>
      <c r="E13" s="548">
        <f t="shared" si="0"/>
        <v>0.05</v>
      </c>
      <c r="F13"/>
      <c r="G13"/>
    </row>
    <row r="14" spans="1:7" s="9" customFormat="1" x14ac:dyDescent="0.25">
      <c r="A14" s="288" t="str">
        <f>IF(INDEX('CoC Ranking Data'!$A$1:$CB$106,ROW($E16),4)&lt;&gt;"",INDEX('CoC Ranking Data'!$A$1:$CB$106,ROW($E16),4),"")</f>
        <v>County of Cambria</v>
      </c>
      <c r="B14" s="288" t="str">
        <f>IF(INDEX('CoC Ranking Data'!$A$1:$CB$106,ROW($E16),5)&lt;&gt;"",INDEX('CoC Ranking Data'!$A$1:$CB$106,ROW($E16),5),"")</f>
        <v>Cambria County Comprehensive Housing Program</v>
      </c>
      <c r="C14" s="289" t="str">
        <f>IF(INDEX('CoC Ranking Data'!$A$1:$CB$106,ROW($E16),7)&lt;&gt;"",INDEX('CoC Ranking Data'!$A$1:$CB$106,ROW($E16),7),"")</f>
        <v>PH</v>
      </c>
      <c r="D14" s="303">
        <f>IF(INDEX('CoC Ranking Data'!$A$1:$CB$106,ROW($E16),69)&lt;&gt;"",INDEX('CoC Ranking Data'!$A$1:$CB$106,ROW($E16),69),"")</f>
        <v>0</v>
      </c>
      <c r="E14" s="548">
        <f t="shared" si="0"/>
        <v>0</v>
      </c>
      <c r="F14"/>
      <c r="G14"/>
    </row>
    <row r="15" spans="1:7" s="9" customFormat="1" x14ac:dyDescent="0.25">
      <c r="A15" s="288" t="str">
        <f>IF(INDEX('CoC Ranking Data'!$A$1:$CB$106,ROW($E17),4)&lt;&gt;"",INDEX('CoC Ranking Data'!$A$1:$CB$106,ROW($E17),4),"")</f>
        <v>County of Franklin</v>
      </c>
      <c r="B15" s="288" t="str">
        <f>IF(INDEX('CoC Ranking Data'!$A$1:$CB$106,ROW($E17),5)&lt;&gt;"",INDEX('CoC Ranking Data'!$A$1:$CB$106,ROW($E17),5),"")</f>
        <v>Franklin/ Fulton S+C Project 2019</v>
      </c>
      <c r="C15" s="289" t="str">
        <f>IF(INDEX('CoC Ranking Data'!$A$1:$CB$106,ROW($E17),7)&lt;&gt;"",INDEX('CoC Ranking Data'!$A$1:$CB$106,ROW($E17),7),"")</f>
        <v>PH</v>
      </c>
      <c r="D15" s="303">
        <f>IF(INDEX('CoC Ranking Data'!$A$1:$CB$106,ROW($E17),69)&lt;&gt;"",INDEX('CoC Ranking Data'!$A$1:$CB$106,ROW($E17),69),"")</f>
        <v>0.55000000000000004</v>
      </c>
      <c r="E15" s="548">
        <f t="shared" si="0"/>
        <v>1.375</v>
      </c>
      <c r="F15"/>
      <c r="G15"/>
    </row>
    <row r="16" spans="1:7" s="9" customFormat="1" x14ac:dyDescent="0.25">
      <c r="A16" s="288" t="str">
        <f>IF(INDEX('CoC Ranking Data'!$A$1:$CB$106,ROW($E18),4)&lt;&gt;"",INDEX('CoC Ranking Data'!$A$1:$CB$106,ROW($E18),4),"")</f>
        <v>County of Franklin</v>
      </c>
      <c r="B16" s="288" t="str">
        <f>IF(INDEX('CoC Ranking Data'!$A$1:$CB$106,ROW($E18),5)&lt;&gt;"",INDEX('CoC Ranking Data'!$A$1:$CB$106,ROW($E18),5),"")</f>
        <v>Franklin/Fulton Homeless Assistance Project 2019</v>
      </c>
      <c r="C16" s="289" t="str">
        <f>IF(INDEX('CoC Ranking Data'!$A$1:$CB$106,ROW($E18),7)&lt;&gt;"",INDEX('CoC Ranking Data'!$A$1:$CB$106,ROW($E18),7),"")</f>
        <v>PH</v>
      </c>
      <c r="D16" s="303">
        <f>IF(INDEX('CoC Ranking Data'!$A$1:$CB$106,ROW($E18),69)&lt;&gt;"",INDEX('CoC Ranking Data'!$A$1:$CB$106,ROW($E18),69),"")</f>
        <v>0.35</v>
      </c>
      <c r="E16" s="548">
        <f t="shared" si="0"/>
        <v>0.875</v>
      </c>
      <c r="F16"/>
      <c r="G16"/>
    </row>
    <row r="17" spans="1:7" s="9" customFormat="1" x14ac:dyDescent="0.25">
      <c r="A17" s="288" t="str">
        <f>IF(INDEX('CoC Ranking Data'!$A$1:$CB$106,ROW($E19),4)&lt;&gt;"",INDEX('CoC Ranking Data'!$A$1:$CB$106,ROW($E19),4),"")</f>
        <v>County of Lycoming DBA Lycoming-Clinton Joinder Board</v>
      </c>
      <c r="B17" s="288" t="str">
        <f>IF(INDEX('CoC Ranking Data'!$A$1:$CB$106,ROW($E19),5)&lt;&gt;"",INDEX('CoC Ranking Data'!$A$1:$CB$106,ROW($E19),5),"")</f>
        <v>Lycoming/Clinton Renewal #7</v>
      </c>
      <c r="C17" s="289" t="str">
        <f>IF(INDEX('CoC Ranking Data'!$A$1:$CB$106,ROW($E19),7)&lt;&gt;"",INDEX('CoC Ranking Data'!$A$1:$CB$106,ROW($E19),7),"")</f>
        <v>PH</v>
      </c>
      <c r="D17" s="303">
        <f>IF(INDEX('CoC Ranking Data'!$A$1:$CB$106,ROW($E19),69)&lt;&gt;"",INDEX('CoC Ranking Data'!$A$1:$CB$106,ROW($E19),69),"")</f>
        <v>0.53</v>
      </c>
      <c r="E17" s="548">
        <f t="shared" si="0"/>
        <v>1.3250000000000002</v>
      </c>
      <c r="F17"/>
      <c r="G17"/>
    </row>
    <row r="18" spans="1:7" s="9" customFormat="1" x14ac:dyDescent="0.25">
      <c r="A18" s="288" t="str">
        <f>IF(INDEX('CoC Ranking Data'!$A$1:$CB$106,ROW($E20),4)&lt;&gt;"",INDEX('CoC Ranking Data'!$A$1:$CB$106,ROW($E20),4),"")</f>
        <v>Fitzmaurice Community Services, Inc</v>
      </c>
      <c r="B18" s="288" t="str">
        <f>IF(INDEX('CoC Ranking Data'!$A$1:$CB$106,ROW($E20),5)&lt;&gt;"",INDEX('CoC Ranking Data'!$A$1:$CB$106,ROW($E20),5),"")</f>
        <v>Pathfinders</v>
      </c>
      <c r="C18" s="289" t="str">
        <f>IF(INDEX('CoC Ranking Data'!$A$1:$CB$106,ROW($E20),7)&lt;&gt;"",INDEX('CoC Ranking Data'!$A$1:$CB$106,ROW($E20),7),"")</f>
        <v>PH</v>
      </c>
      <c r="D18" s="303">
        <f>IF(INDEX('CoC Ranking Data'!$A$1:$CB$106,ROW($E20),69)&lt;&gt;"",INDEX('CoC Ranking Data'!$A$1:$CB$106,ROW($E20),69),"")</f>
        <v>0.22</v>
      </c>
      <c r="E18" s="548">
        <f t="shared" si="0"/>
        <v>0.55000000000000004</v>
      </c>
      <c r="F18"/>
      <c r="G18"/>
    </row>
    <row r="19" spans="1:7" s="9" customFormat="1" x14ac:dyDescent="0.25">
      <c r="A19" s="288" t="str">
        <f>IF(INDEX('CoC Ranking Data'!$A$1:$CB$106,ROW($E21),4)&lt;&gt;"",INDEX('CoC Ranking Data'!$A$1:$CB$106,ROW($E21),4),"")</f>
        <v>Housing Authority of Monroe County</v>
      </c>
      <c r="B19" s="288" t="str">
        <f>IF(INDEX('CoC Ranking Data'!$A$1:$CB$106,ROW($E21),5)&lt;&gt;"",INDEX('CoC Ranking Data'!$A$1:$CB$106,ROW($E21),5),"")</f>
        <v>Shelter Plus Care MC</v>
      </c>
      <c r="C19" s="289" t="str">
        <f>IF(INDEX('CoC Ranking Data'!$A$1:$CB$106,ROW($E21),7)&lt;&gt;"",INDEX('CoC Ranking Data'!$A$1:$CB$106,ROW($E21),7),"")</f>
        <v>PH</v>
      </c>
      <c r="D19" s="303">
        <f>IF(INDEX('CoC Ranking Data'!$A$1:$CB$106,ROW($E21),69)&lt;&gt;"",INDEX('CoC Ranking Data'!$A$1:$CB$106,ROW($E21),69),"")</f>
        <v>0.06</v>
      </c>
      <c r="E19" s="548">
        <f t="shared" si="0"/>
        <v>0.15</v>
      </c>
      <c r="F19"/>
      <c r="G19"/>
    </row>
    <row r="20" spans="1:7" s="9" customFormat="1" x14ac:dyDescent="0.25">
      <c r="A20" s="288" t="str">
        <f>IF(INDEX('CoC Ranking Data'!$A$1:$CB$106,ROW($E22),4)&lt;&gt;"",INDEX('CoC Ranking Data'!$A$1:$CB$106,ROW($E22),4),"")</f>
        <v>Housing Authority of the County of Cumberland</v>
      </c>
      <c r="B20" s="288" t="str">
        <f>IF(INDEX('CoC Ranking Data'!$A$1:$CB$106,ROW($E22),5)&lt;&gt;"",INDEX('CoC Ranking Data'!$A$1:$CB$106,ROW($E22),5),"")</f>
        <v>Carlisle Supportive Housing Program</v>
      </c>
      <c r="C20" s="289" t="str">
        <f>IF(INDEX('CoC Ranking Data'!$A$1:$CB$106,ROW($E22),7)&lt;&gt;"",INDEX('CoC Ranking Data'!$A$1:$CB$106,ROW($E22),7),"")</f>
        <v>PH</v>
      </c>
      <c r="D20" s="303">
        <f>IF(INDEX('CoC Ranking Data'!$A$1:$CB$106,ROW($E22),69)&lt;&gt;"",INDEX('CoC Ranking Data'!$A$1:$CB$106,ROW($E22),69),"")</f>
        <v>1</v>
      </c>
      <c r="E20" s="548">
        <f t="shared" si="0"/>
        <v>2.5</v>
      </c>
      <c r="F20"/>
      <c r="G20"/>
    </row>
    <row r="21" spans="1:7" s="9" customFormat="1" x14ac:dyDescent="0.25">
      <c r="A21" s="288" t="str">
        <f>IF(INDEX('CoC Ranking Data'!$A$1:$CB$106,ROW($E23),4)&lt;&gt;"",INDEX('CoC Ranking Data'!$A$1:$CB$106,ROW($E23),4),"")</f>
        <v>Housing Authority of the County of Cumberland</v>
      </c>
      <c r="B21" s="288" t="str">
        <f>IF(INDEX('CoC Ranking Data'!$A$1:$CB$106,ROW($E23),5)&lt;&gt;"",INDEX('CoC Ranking Data'!$A$1:$CB$106,ROW($E23),5),"")</f>
        <v>Perry County Rapid ReHousing</v>
      </c>
      <c r="C21" s="289" t="str">
        <f>IF(INDEX('CoC Ranking Data'!$A$1:$CB$106,ROW($E23),7)&lt;&gt;"",INDEX('CoC Ranking Data'!$A$1:$CB$106,ROW($E23),7),"")</f>
        <v>PH-RRH</v>
      </c>
      <c r="D21" s="303">
        <f>IF(INDEX('CoC Ranking Data'!$A$1:$CB$106,ROW($E23),69)&lt;&gt;"",INDEX('CoC Ranking Data'!$A$1:$CB$106,ROW($E23),69),"")</f>
        <v>0.12</v>
      </c>
      <c r="E21" s="548">
        <f t="shared" si="0"/>
        <v>0.3</v>
      </c>
      <c r="F21"/>
      <c r="G21"/>
    </row>
    <row r="22" spans="1:7" s="9" customFormat="1" x14ac:dyDescent="0.25">
      <c r="A22" s="288" t="str">
        <f>IF(INDEX('CoC Ranking Data'!$A$1:$CB$106,ROW($E24),4)&lt;&gt;"",INDEX('CoC Ranking Data'!$A$1:$CB$106,ROW($E24),4),"")</f>
        <v>Housing Authority of the County of Cumberland</v>
      </c>
      <c r="B22" s="288" t="str">
        <f>IF(INDEX('CoC Ranking Data'!$A$1:$CB$106,ROW($E24),5)&lt;&gt;"",INDEX('CoC Ranking Data'!$A$1:$CB$106,ROW($E24),5),"")</f>
        <v>Perry County Veterans Program</v>
      </c>
      <c r="C22" s="289" t="str">
        <f>IF(INDEX('CoC Ranking Data'!$A$1:$CB$106,ROW($E24),7)&lt;&gt;"",INDEX('CoC Ranking Data'!$A$1:$CB$106,ROW($E24),7),"")</f>
        <v>PH</v>
      </c>
      <c r="D22" s="303">
        <f>IF(INDEX('CoC Ranking Data'!$A$1:$CB$106,ROW($E24),69)&lt;&gt;"",INDEX('CoC Ranking Data'!$A$1:$CB$106,ROW($E24),69),"")</f>
        <v>0</v>
      </c>
      <c r="E22" s="548">
        <f t="shared" si="0"/>
        <v>0</v>
      </c>
      <c r="F22"/>
      <c r="G22"/>
    </row>
    <row r="23" spans="1:7" s="9" customFormat="1" x14ac:dyDescent="0.25">
      <c r="A23" s="288" t="str">
        <f>IF(INDEX('CoC Ranking Data'!$A$1:$CB$106,ROW($E25),4)&lt;&gt;"",INDEX('CoC Ranking Data'!$A$1:$CB$106,ROW($E25),4),"")</f>
        <v>Housing Authority of the County of Cumberland</v>
      </c>
      <c r="B23" s="288" t="str">
        <f>IF(INDEX('CoC Ranking Data'!$A$1:$CB$106,ROW($E25),5)&lt;&gt;"",INDEX('CoC Ranking Data'!$A$1:$CB$106,ROW($E25),5),"")</f>
        <v>PSH Consolidated</v>
      </c>
      <c r="C23" s="289" t="str">
        <f>IF(INDEX('CoC Ranking Data'!$A$1:$CB$106,ROW($E25),7)&lt;&gt;"",INDEX('CoC Ranking Data'!$A$1:$CB$106,ROW($E25),7),"")</f>
        <v>PH</v>
      </c>
      <c r="D23" s="303">
        <f>IF(INDEX('CoC Ranking Data'!$A$1:$CB$106,ROW($E25),69)&lt;&gt;"",INDEX('CoC Ranking Data'!$A$1:$CB$106,ROW($E25),69),"")</f>
        <v>0.41</v>
      </c>
      <c r="E23" s="548">
        <f t="shared" si="0"/>
        <v>1.0249999999999999</v>
      </c>
      <c r="F23"/>
      <c r="G23"/>
    </row>
    <row r="24" spans="1:7" s="9" customFormat="1" x14ac:dyDescent="0.25">
      <c r="A24" s="288" t="str">
        <f>IF(INDEX('CoC Ranking Data'!$A$1:$CB$106,ROW($E26),4)&lt;&gt;"",INDEX('CoC Ranking Data'!$A$1:$CB$106,ROW($E26),4),"")</f>
        <v>Housing Authority of the County of Cumberland</v>
      </c>
      <c r="B24" s="288" t="str">
        <f>IF(INDEX('CoC Ranking Data'!$A$1:$CB$106,ROW($E26),5)&lt;&gt;"",INDEX('CoC Ranking Data'!$A$1:$CB$106,ROW($E26),5),"")</f>
        <v>Rapid Rehousing Cumberland Perry Lebanon</v>
      </c>
      <c r="C24" s="289" t="str">
        <f>IF(INDEX('CoC Ranking Data'!$A$1:$CB$106,ROW($E26),7)&lt;&gt;"",INDEX('CoC Ranking Data'!$A$1:$CB$106,ROW($E26),7),"")</f>
        <v>PH-RRH</v>
      </c>
      <c r="D24" s="303">
        <f>IF(INDEX('CoC Ranking Data'!$A$1:$CB$106,ROW($E26),69)&lt;&gt;"",INDEX('CoC Ranking Data'!$A$1:$CB$106,ROW($E26),69),"")</f>
        <v>0</v>
      </c>
      <c r="E24" s="548">
        <f t="shared" si="0"/>
        <v>0</v>
      </c>
      <c r="F24"/>
      <c r="G24"/>
    </row>
    <row r="25" spans="1:7" s="9" customFormat="1" x14ac:dyDescent="0.25">
      <c r="A25" s="288" t="str">
        <f>IF(INDEX('CoC Ranking Data'!$A$1:$CB$106,ROW($E27),4)&lt;&gt;"",INDEX('CoC Ranking Data'!$A$1:$CB$106,ROW($E27),4),"")</f>
        <v>Housing Authority of the County of Cumberland</v>
      </c>
      <c r="B25" s="288" t="str">
        <f>IF(INDEX('CoC Ranking Data'!$A$1:$CB$106,ROW($E27),5)&lt;&gt;"",INDEX('CoC Ranking Data'!$A$1:$CB$106,ROW($E27),5),"")</f>
        <v>Rapid Rehousing II</v>
      </c>
      <c r="C25" s="289" t="str">
        <f>IF(INDEX('CoC Ranking Data'!$A$1:$CB$106,ROW($E27),7)&lt;&gt;"",INDEX('CoC Ranking Data'!$A$1:$CB$106,ROW($E27),7),"")</f>
        <v>PH-RRH</v>
      </c>
      <c r="D25" s="303">
        <f>IF(INDEX('CoC Ranking Data'!$A$1:$CB$106,ROW($E27),69)&lt;&gt;"",INDEX('CoC Ranking Data'!$A$1:$CB$106,ROW($E27),69),"")</f>
        <v>0.33</v>
      </c>
      <c r="E25" s="548">
        <f t="shared" si="0"/>
        <v>0.82500000000000007</v>
      </c>
      <c r="F25"/>
      <c r="G25"/>
    </row>
    <row r="26" spans="1:7" s="9" customFormat="1" x14ac:dyDescent="0.25">
      <c r="A26" s="288" t="str">
        <f>IF(INDEX('CoC Ranking Data'!$A$1:$CB$106,ROW($E28),4)&lt;&gt;"",INDEX('CoC Ranking Data'!$A$1:$CB$106,ROW($E28),4),"")</f>
        <v>Housing Authority of the County of Cumberland</v>
      </c>
      <c r="B26" s="288" t="str">
        <f>IF(INDEX('CoC Ranking Data'!$A$1:$CB$106,ROW($E28),5)&lt;&gt;"",INDEX('CoC Ranking Data'!$A$1:$CB$106,ROW($E28),5),"")</f>
        <v>Shelter + Care Chronic</v>
      </c>
      <c r="C26" s="289" t="str">
        <f>IF(INDEX('CoC Ranking Data'!$A$1:$CB$106,ROW($E28),7)&lt;&gt;"",INDEX('CoC Ranking Data'!$A$1:$CB$106,ROW($E28),7),"")</f>
        <v>PH</v>
      </c>
      <c r="D26" s="303">
        <f>IF(INDEX('CoC Ranking Data'!$A$1:$CB$106,ROW($E28),69)&lt;&gt;"",INDEX('CoC Ranking Data'!$A$1:$CB$106,ROW($E28),69),"")</f>
        <v>0.8</v>
      </c>
      <c r="E26" s="548">
        <f t="shared" si="0"/>
        <v>2</v>
      </c>
      <c r="F26"/>
      <c r="G26"/>
    </row>
    <row r="27" spans="1:7" s="9" customFormat="1" x14ac:dyDescent="0.25">
      <c r="A27" s="288" t="str">
        <f>IF(INDEX('CoC Ranking Data'!$A$1:$CB$106,ROW($E29),4)&lt;&gt;"",INDEX('CoC Ranking Data'!$A$1:$CB$106,ROW($E29),4),"")</f>
        <v>Housing Development Corporation of NEPA</v>
      </c>
      <c r="B27" s="288" t="str">
        <f>IF(INDEX('CoC Ranking Data'!$A$1:$CB$106,ROW($E29),5)&lt;&gt;"",INDEX('CoC Ranking Data'!$A$1:$CB$106,ROW($E29),5),"")</f>
        <v>HDC SHP 3 2016</v>
      </c>
      <c r="C27" s="289" t="str">
        <f>IF(INDEX('CoC Ranking Data'!$A$1:$CB$106,ROW($E29),7)&lt;&gt;"",INDEX('CoC Ranking Data'!$A$1:$CB$106,ROW($E29),7),"")</f>
        <v>PH</v>
      </c>
      <c r="D27" s="303">
        <f>IF(INDEX('CoC Ranking Data'!$A$1:$CB$106,ROW($E29),69)&lt;&gt;"",INDEX('CoC Ranking Data'!$A$1:$CB$106,ROW($E29),69),"")</f>
        <v>0.08</v>
      </c>
      <c r="E27" s="548">
        <f t="shared" si="0"/>
        <v>0.2</v>
      </c>
      <c r="F27"/>
      <c r="G27"/>
    </row>
    <row r="28" spans="1:7" s="9" customFormat="1" x14ac:dyDescent="0.25">
      <c r="A28" s="288" t="str">
        <f>IF(INDEX('CoC Ranking Data'!$A$1:$CB$106,ROW($E30),4)&lt;&gt;"",INDEX('CoC Ranking Data'!$A$1:$CB$106,ROW($E30),4),"")</f>
        <v>Housing Development Corporation of NEPA</v>
      </c>
      <c r="B28" s="288" t="str">
        <f>IF(INDEX('CoC Ranking Data'!$A$1:$CB$106,ROW($E30),5)&lt;&gt;"",INDEX('CoC Ranking Data'!$A$1:$CB$106,ROW($E30),5),"")</f>
        <v>HDC SHP 6 2016</v>
      </c>
      <c r="C28" s="289" t="str">
        <f>IF(INDEX('CoC Ranking Data'!$A$1:$CB$106,ROW($E30),7)&lt;&gt;"",INDEX('CoC Ranking Data'!$A$1:$CB$106,ROW($E30),7),"")</f>
        <v>PH</v>
      </c>
      <c r="D28" s="303">
        <f>IF(INDEX('CoC Ranking Data'!$A$1:$CB$106,ROW($E30),69)&lt;&gt;"",INDEX('CoC Ranking Data'!$A$1:$CB$106,ROW($E30),69),"")</f>
        <v>0</v>
      </c>
      <c r="E28" s="548">
        <f t="shared" si="0"/>
        <v>0</v>
      </c>
      <c r="F28"/>
      <c r="G28"/>
    </row>
    <row r="29" spans="1:7" s="9" customFormat="1" x14ac:dyDescent="0.25">
      <c r="A29" s="288" t="str">
        <f>IF(INDEX('CoC Ranking Data'!$A$1:$CB$106,ROW($E31),4)&lt;&gt;"",INDEX('CoC Ranking Data'!$A$1:$CB$106,ROW($E31),4),"")</f>
        <v>Housing Transitions, Inc.</v>
      </c>
      <c r="B29" s="288" t="str">
        <f>IF(INDEX('CoC Ranking Data'!$A$1:$CB$106,ROW($E31),5)&lt;&gt;"",INDEX('CoC Ranking Data'!$A$1:$CB$106,ROW($E31),5),"")</f>
        <v>Nittany House Apartments</v>
      </c>
      <c r="C29" s="289" t="str">
        <f>IF(INDEX('CoC Ranking Data'!$A$1:$CB$106,ROW($E31),7)&lt;&gt;"",INDEX('CoC Ranking Data'!$A$1:$CB$106,ROW($E31),7),"")</f>
        <v>PH</v>
      </c>
      <c r="D29" s="303">
        <f>IF(INDEX('CoC Ranking Data'!$A$1:$CB$106,ROW($E31),69)&lt;&gt;"",INDEX('CoC Ranking Data'!$A$1:$CB$106,ROW($E31),69),"")</f>
        <v>0.86</v>
      </c>
      <c r="E29" s="548">
        <f t="shared" si="0"/>
        <v>2.15</v>
      </c>
      <c r="F29"/>
      <c r="G29"/>
    </row>
    <row r="30" spans="1:7" s="9" customFormat="1" x14ac:dyDescent="0.25">
      <c r="A30" s="288" t="str">
        <f>IF(INDEX('CoC Ranking Data'!$A$1:$CB$106,ROW($E32),4)&lt;&gt;"",INDEX('CoC Ranking Data'!$A$1:$CB$106,ROW($E32),4),"")</f>
        <v>Housing Transitions, Inc.</v>
      </c>
      <c r="B30" s="288" t="str">
        <f>IF(INDEX('CoC Ranking Data'!$A$1:$CB$106,ROW($E32),5)&lt;&gt;"",INDEX('CoC Ranking Data'!$A$1:$CB$106,ROW($E32),5),"")</f>
        <v>Nittany House Apartments II</v>
      </c>
      <c r="C30" s="289" t="str">
        <f>IF(INDEX('CoC Ranking Data'!$A$1:$CB$106,ROW($E32),7)&lt;&gt;"",INDEX('CoC Ranking Data'!$A$1:$CB$106,ROW($E32),7),"")</f>
        <v>PH</v>
      </c>
      <c r="D30" s="303">
        <f>IF(INDEX('CoC Ranking Data'!$A$1:$CB$106,ROW($E32),69)&lt;&gt;"",INDEX('CoC Ranking Data'!$A$1:$CB$106,ROW($E32),69),"")</f>
        <v>1</v>
      </c>
      <c r="E30" s="548">
        <f t="shared" si="0"/>
        <v>2.5</v>
      </c>
      <c r="F30"/>
      <c r="G30"/>
    </row>
    <row r="31" spans="1:7" s="9" customFormat="1" x14ac:dyDescent="0.25">
      <c r="A31" s="288" t="str">
        <f>IF(INDEX('CoC Ranking Data'!$A$1:$CB$106,ROW($E33),4)&lt;&gt;"",INDEX('CoC Ranking Data'!$A$1:$CB$106,ROW($E33),4),"")</f>
        <v xml:space="preserve">Huntingdon House </v>
      </c>
      <c r="B31" s="288" t="str">
        <f>IF(INDEX('CoC Ranking Data'!$A$1:$CB$106,ROW($E33),5)&lt;&gt;"",INDEX('CoC Ranking Data'!$A$1:$CB$106,ROW($E33),5),"")</f>
        <v>Huntingdon House Rapid Rehousing Program</v>
      </c>
      <c r="C31" s="289" t="str">
        <f>IF(INDEX('CoC Ranking Data'!$A$1:$CB$106,ROW($E33),7)&lt;&gt;"",INDEX('CoC Ranking Data'!$A$1:$CB$106,ROW($E33),7),"")</f>
        <v>PH-RRH</v>
      </c>
      <c r="D31" s="303">
        <f>IF(INDEX('CoC Ranking Data'!$A$1:$CB$106,ROW($E33),69)&lt;&gt;"",INDEX('CoC Ranking Data'!$A$1:$CB$106,ROW($E33),69),"")</f>
        <v>0</v>
      </c>
      <c r="E31" s="548">
        <f t="shared" si="0"/>
        <v>0</v>
      </c>
      <c r="F31"/>
      <c r="G31"/>
    </row>
    <row r="32" spans="1:7" s="9" customFormat="1" x14ac:dyDescent="0.25">
      <c r="A32" s="288" t="str">
        <f>IF(INDEX('CoC Ranking Data'!$A$1:$CB$106,ROW($E34),4)&lt;&gt;"",INDEX('CoC Ranking Data'!$A$1:$CB$106,ROW($E34),4),"")</f>
        <v>Lehigh County Housing Authority</v>
      </c>
      <c r="B32" s="288" t="str">
        <f>IF(INDEX('CoC Ranking Data'!$A$1:$CB$106,ROW($E34),5)&lt;&gt;"",INDEX('CoC Ranking Data'!$A$1:$CB$106,ROW($E34),5),"")</f>
        <v>LCHA S+C 2018</v>
      </c>
      <c r="C32" s="289" t="str">
        <f>IF(INDEX('CoC Ranking Data'!$A$1:$CB$106,ROW($E34),7)&lt;&gt;"",INDEX('CoC Ranking Data'!$A$1:$CB$106,ROW($E34),7),"")</f>
        <v>PH</v>
      </c>
      <c r="D32" s="303">
        <f>IF(INDEX('CoC Ranking Data'!$A$1:$CB$106,ROW($E34),69)&lt;&gt;"",INDEX('CoC Ranking Data'!$A$1:$CB$106,ROW($E34),69),"")</f>
        <v>0.08</v>
      </c>
      <c r="E32" s="548">
        <f t="shared" si="0"/>
        <v>0.2</v>
      </c>
      <c r="F32"/>
      <c r="G32"/>
    </row>
    <row r="33" spans="1:7" s="9" customFormat="1" x14ac:dyDescent="0.25">
      <c r="A33" s="288" t="str">
        <f>IF(INDEX('CoC Ranking Data'!$A$1:$CB$106,ROW($E35),4)&lt;&gt;"",INDEX('CoC Ranking Data'!$A$1:$CB$106,ROW($E35),4),"")</f>
        <v>Northampton County Housing Authority</v>
      </c>
      <c r="B33" s="288" t="str">
        <f>IF(INDEX('CoC Ranking Data'!$A$1:$CB$106,ROW($E35),5)&lt;&gt;"",INDEX('CoC Ranking Data'!$A$1:$CB$106,ROW($E35),5),"")</f>
        <v>NCHA S+C 2018</v>
      </c>
      <c r="C33" s="289" t="str">
        <f>IF(INDEX('CoC Ranking Data'!$A$1:$CB$106,ROW($E35),7)&lt;&gt;"",INDEX('CoC Ranking Data'!$A$1:$CB$106,ROW($E35),7),"")</f>
        <v>PH</v>
      </c>
      <c r="D33" s="303">
        <f>IF(INDEX('CoC Ranking Data'!$A$1:$CB$106,ROW($E35),69)&lt;&gt;"",INDEX('CoC Ranking Data'!$A$1:$CB$106,ROW($E35),69),"")</f>
        <v>0.23</v>
      </c>
      <c r="E33" s="548">
        <f t="shared" si="0"/>
        <v>0.57500000000000007</v>
      </c>
      <c r="F33"/>
      <c r="G33"/>
    </row>
    <row r="34" spans="1:7" s="9" customFormat="1" x14ac:dyDescent="0.25">
      <c r="A34" s="288" t="str">
        <f>IF(INDEX('CoC Ranking Data'!$A$1:$CB$106,ROW($E36),4)&lt;&gt;"",INDEX('CoC Ranking Data'!$A$1:$CB$106,ROW($E36),4),"")</f>
        <v>Northern Cambria Community Development Corporation</v>
      </c>
      <c r="B34" s="288" t="str">
        <f>IF(INDEX('CoC Ranking Data'!$A$1:$CB$106,ROW($E36),5)&lt;&gt;"",INDEX('CoC Ranking Data'!$A$1:$CB$106,ROW($E36),5),"")</f>
        <v>Independence Gardens Renewal Project Application FY 2018</v>
      </c>
      <c r="C34" s="289" t="str">
        <f>IF(INDEX('CoC Ranking Data'!$A$1:$CB$106,ROW($E36),7)&lt;&gt;"",INDEX('CoC Ranking Data'!$A$1:$CB$106,ROW($E36),7),"")</f>
        <v>PH</v>
      </c>
      <c r="D34" s="303">
        <f>IF(INDEX('CoC Ranking Data'!$A$1:$CB$106,ROW($E36),69)&lt;&gt;"",INDEX('CoC Ranking Data'!$A$1:$CB$106,ROW($E36),69),"")</f>
        <v>0.06</v>
      </c>
      <c r="E34" s="548">
        <f t="shared" si="0"/>
        <v>0.15</v>
      </c>
      <c r="F34"/>
      <c r="G34"/>
    </row>
    <row r="35" spans="1:7" s="9" customFormat="1" x14ac:dyDescent="0.25">
      <c r="A35" s="288" t="str">
        <f>IF(INDEX('CoC Ranking Data'!$A$1:$CB$106,ROW($E37),4)&lt;&gt;"",INDEX('CoC Ranking Data'!$A$1:$CB$106,ROW($E37),4),"")</f>
        <v>Northern Cambria Community Development Corporation</v>
      </c>
      <c r="B35" s="288" t="str">
        <f>IF(INDEX('CoC Ranking Data'!$A$1:$CB$106,ROW($E37),5)&lt;&gt;"",INDEX('CoC Ranking Data'!$A$1:$CB$106,ROW($E37),5),"")</f>
        <v>Schoolhouse Gardens Renewal Project Application FY 2018</v>
      </c>
      <c r="C35" s="289" t="str">
        <f>IF(INDEX('CoC Ranking Data'!$A$1:$CB$106,ROW($E37),7)&lt;&gt;"",INDEX('CoC Ranking Data'!$A$1:$CB$106,ROW($E37),7),"")</f>
        <v>PH</v>
      </c>
      <c r="D35" s="303">
        <f>IF(INDEX('CoC Ranking Data'!$A$1:$CB$106,ROW($E37),69)&lt;&gt;"",INDEX('CoC Ranking Data'!$A$1:$CB$106,ROW($E37),69),"")</f>
        <v>0</v>
      </c>
      <c r="E35" s="548">
        <f t="shared" si="0"/>
        <v>0</v>
      </c>
      <c r="F35"/>
      <c r="G35"/>
    </row>
    <row r="36" spans="1:7" s="9" customFormat="1" x14ac:dyDescent="0.25">
      <c r="A36" s="288" t="str">
        <f>IF(INDEX('CoC Ranking Data'!$A$1:$CB$106,ROW($E38),4)&lt;&gt;"",INDEX('CoC Ranking Data'!$A$1:$CB$106,ROW($E38),4),"")</f>
        <v>Resources for Human Development, Inc.</v>
      </c>
      <c r="B36" s="288" t="str">
        <f>IF(INDEX('CoC Ranking Data'!$A$1:$CB$106,ROW($E38),5)&lt;&gt;"",INDEX('CoC Ranking Data'!$A$1:$CB$106,ROW($E38),5),"")</f>
        <v>Crossroads Family</v>
      </c>
      <c r="C36" s="289" t="str">
        <f>IF(INDEX('CoC Ranking Data'!$A$1:$CB$106,ROW($E38),7)&lt;&gt;"",INDEX('CoC Ranking Data'!$A$1:$CB$106,ROW($E38),7),"")</f>
        <v>PH</v>
      </c>
      <c r="D36" s="303">
        <f>IF(INDEX('CoC Ranking Data'!$A$1:$CB$106,ROW($E38),69)&lt;&gt;"",INDEX('CoC Ranking Data'!$A$1:$CB$106,ROW($E38),69),"")</f>
        <v>0</v>
      </c>
      <c r="E36" s="548">
        <f t="shared" si="0"/>
        <v>0</v>
      </c>
      <c r="F36"/>
      <c r="G36"/>
    </row>
    <row r="37" spans="1:7" s="9" customFormat="1" x14ac:dyDescent="0.25">
      <c r="A37" s="288" t="str">
        <f>IF(INDEX('CoC Ranking Data'!$A$1:$CB$106,ROW($E39),4)&lt;&gt;"",INDEX('CoC Ranking Data'!$A$1:$CB$106,ROW($E39),4),"")</f>
        <v>Resources for Human Development, Inc.</v>
      </c>
      <c r="B37" s="288" t="str">
        <f>IF(INDEX('CoC Ranking Data'!$A$1:$CB$106,ROW($E39),5)&lt;&gt;"",INDEX('CoC Ranking Data'!$A$1:$CB$106,ROW($E39),5),"")</f>
        <v>Crossroads Housing Bonus</v>
      </c>
      <c r="C37" s="289" t="str">
        <f>IF(INDEX('CoC Ranking Data'!$A$1:$CB$106,ROW($E39),7)&lt;&gt;"",INDEX('CoC Ranking Data'!$A$1:$CB$106,ROW($E39),7),"")</f>
        <v>PH</v>
      </c>
      <c r="D37" s="303">
        <f>IF(INDEX('CoC Ranking Data'!$A$1:$CB$106,ROW($E39),69)&lt;&gt;"",INDEX('CoC Ranking Data'!$A$1:$CB$106,ROW($E39),69),"")</f>
        <v>0.3</v>
      </c>
      <c r="E37" s="548">
        <f t="shared" si="0"/>
        <v>0.75</v>
      </c>
      <c r="F37"/>
      <c r="G37"/>
    </row>
    <row r="38" spans="1:7" s="9" customFormat="1" x14ac:dyDescent="0.25">
      <c r="A38" s="288" t="str">
        <f>IF(INDEX('CoC Ranking Data'!$A$1:$CB$106,ROW($E40),4)&lt;&gt;"",INDEX('CoC Ranking Data'!$A$1:$CB$106,ROW($E40),4),"")</f>
        <v>Resources for Human Development, Inc.</v>
      </c>
      <c r="B38" s="288" t="str">
        <f>IF(INDEX('CoC Ranking Data'!$A$1:$CB$106,ROW($E40),5)&lt;&gt;"",INDEX('CoC Ranking Data'!$A$1:$CB$106,ROW($E40),5),"")</f>
        <v>Crossroads Individual</v>
      </c>
      <c r="C38" s="289" t="str">
        <f>IF(INDEX('CoC Ranking Data'!$A$1:$CB$106,ROW($E40),7)&lt;&gt;"",INDEX('CoC Ranking Data'!$A$1:$CB$106,ROW($E40),7),"")</f>
        <v>PH</v>
      </c>
      <c r="D38" s="303">
        <f>IF(INDEX('CoC Ranking Data'!$A$1:$CB$106,ROW($E40),69)&lt;&gt;"",INDEX('CoC Ranking Data'!$A$1:$CB$106,ROW($E40),69),"")</f>
        <v>0.21</v>
      </c>
      <c r="E38" s="548">
        <f t="shared" si="0"/>
        <v>0.52500000000000002</v>
      </c>
      <c r="F38"/>
      <c r="G38"/>
    </row>
    <row r="39" spans="1:7" s="9" customFormat="1" x14ac:dyDescent="0.25">
      <c r="A39" s="288" t="str">
        <f>IF(INDEX('CoC Ranking Data'!$A$1:$CB$106,ROW($E41),4)&lt;&gt;"",INDEX('CoC Ranking Data'!$A$1:$CB$106,ROW($E41),4),"")</f>
        <v>Resources for Human Development, Inc.</v>
      </c>
      <c r="B39" s="288" t="str">
        <f>IF(INDEX('CoC Ranking Data'!$A$1:$CB$106,ROW($E41),5)&lt;&gt;"",INDEX('CoC Ranking Data'!$A$1:$CB$106,ROW($E41),5),"")</f>
        <v>Crossroads Schuylkill Co. Permanent Supportive Housing</v>
      </c>
      <c r="C39" s="289" t="str">
        <f>IF(INDEX('CoC Ranking Data'!$A$1:$CB$106,ROW($E41),7)&lt;&gt;"",INDEX('CoC Ranking Data'!$A$1:$CB$106,ROW($E41),7),"")</f>
        <v>PH</v>
      </c>
      <c r="D39" s="303">
        <f>IF(INDEX('CoC Ranking Data'!$A$1:$CB$106,ROW($E41),69)&lt;&gt;"",INDEX('CoC Ranking Data'!$A$1:$CB$106,ROW($E41),69),"")</f>
        <v>0.11</v>
      </c>
      <c r="E39" s="548">
        <f t="shared" si="0"/>
        <v>0.27500000000000002</v>
      </c>
      <c r="F39"/>
      <c r="G39"/>
    </row>
    <row r="40" spans="1:7" s="9" customFormat="1" x14ac:dyDescent="0.25">
      <c r="A40" s="288" t="str">
        <f>IF(INDEX('CoC Ranking Data'!$A$1:$CB$106,ROW($E42),4)&lt;&gt;"",INDEX('CoC Ranking Data'!$A$1:$CB$106,ROW($E42),4),"")</f>
        <v>Resources for Human Development, Inc.</v>
      </c>
      <c r="B40" s="288" t="str">
        <f>IF(INDEX('CoC Ranking Data'!$A$1:$CB$106,ROW($E42),5)&lt;&gt;"",INDEX('CoC Ranking Data'!$A$1:$CB$106,ROW($E42),5),"")</f>
        <v>LV ACT Housing Supports</v>
      </c>
      <c r="C40" s="289" t="str">
        <f>IF(INDEX('CoC Ranking Data'!$A$1:$CB$106,ROW($E42),7)&lt;&gt;"",INDEX('CoC Ranking Data'!$A$1:$CB$106,ROW($E42),7),"")</f>
        <v>PH</v>
      </c>
      <c r="D40" s="303">
        <f>IF(INDEX('CoC Ranking Data'!$A$1:$CB$106,ROW($E42),69)&lt;&gt;"",INDEX('CoC Ranking Data'!$A$1:$CB$106,ROW($E42),69),"")</f>
        <v>0.67</v>
      </c>
      <c r="E40" s="548">
        <f t="shared" si="0"/>
        <v>1.675</v>
      </c>
      <c r="F40"/>
      <c r="G40"/>
    </row>
    <row r="41" spans="1:7" s="9" customFormat="1" x14ac:dyDescent="0.25">
      <c r="A41" s="288" t="str">
        <f>IF(INDEX('CoC Ranking Data'!$A$1:$CB$106,ROW($E43),4)&lt;&gt;"",INDEX('CoC Ranking Data'!$A$1:$CB$106,ROW($E43),4),"")</f>
        <v>Tableland Services, Inc.</v>
      </c>
      <c r="B41" s="288" t="str">
        <f>IF(INDEX('CoC Ranking Data'!$A$1:$CB$106,ROW($E43),5)&lt;&gt;"",INDEX('CoC Ranking Data'!$A$1:$CB$106,ROW($E43),5),"")</f>
        <v>SHP Transitional Housing Project</v>
      </c>
      <c r="C41" s="289" t="str">
        <f>IF(INDEX('CoC Ranking Data'!$A$1:$CB$106,ROW($E43),7)&lt;&gt;"",INDEX('CoC Ranking Data'!$A$1:$CB$106,ROW($E43),7),"")</f>
        <v>PH-RRH</v>
      </c>
      <c r="D41" s="303">
        <f>IF(INDEX('CoC Ranking Data'!$A$1:$CB$106,ROW($E43),69)&lt;&gt;"",INDEX('CoC Ranking Data'!$A$1:$CB$106,ROW($E43),69),"")</f>
        <v>0.03</v>
      </c>
      <c r="E41" s="548">
        <f t="shared" si="0"/>
        <v>7.4999999999999997E-2</v>
      </c>
      <c r="F41"/>
      <c r="G41"/>
    </row>
    <row r="42" spans="1:7" s="9" customFormat="1" x14ac:dyDescent="0.25">
      <c r="A42" s="288" t="str">
        <f>IF(INDEX('CoC Ranking Data'!$A$1:$CB$106,ROW($E44),4)&lt;&gt;"",INDEX('CoC Ranking Data'!$A$1:$CB$106,ROW($E44),4),"")</f>
        <v>Tableland Services, Inc.</v>
      </c>
      <c r="B42" s="288" t="str">
        <f>IF(INDEX('CoC Ranking Data'!$A$1:$CB$106,ROW($E44),5)&lt;&gt;"",INDEX('CoC Ranking Data'!$A$1:$CB$106,ROW($E44),5),"")</f>
        <v>Tableland PSH Expansion</v>
      </c>
      <c r="C42" s="289" t="str">
        <f>IF(INDEX('CoC Ranking Data'!$A$1:$CB$106,ROW($E44),7)&lt;&gt;"",INDEX('CoC Ranking Data'!$A$1:$CB$106,ROW($E44),7),"")</f>
        <v>PH</v>
      </c>
      <c r="D42" s="303">
        <f>IF(INDEX('CoC Ranking Data'!$A$1:$CB$106,ROW($E44),69)&lt;&gt;"",INDEX('CoC Ranking Data'!$A$1:$CB$106,ROW($E44),69),"")</f>
        <v>9.5000000000000001E-2</v>
      </c>
      <c r="E42" s="548">
        <f t="shared" si="0"/>
        <v>0.23749999999999999</v>
      </c>
      <c r="F42"/>
      <c r="G42"/>
    </row>
    <row r="43" spans="1:7" s="9" customFormat="1" x14ac:dyDescent="0.25">
      <c r="A43" s="288" t="str">
        <f>IF(INDEX('CoC Ranking Data'!$A$1:$CB$106,ROW($E45),4)&lt;&gt;"",INDEX('CoC Ranking Data'!$A$1:$CB$106,ROW($E45),4),"")</f>
        <v>The Lehigh Conference of Churches</v>
      </c>
      <c r="B43" s="288" t="str">
        <f>IF(INDEX('CoC Ranking Data'!$A$1:$CB$106,ROW($E45),5)&lt;&gt;"",INDEX('CoC Ranking Data'!$A$1:$CB$106,ROW($E45),5),"")</f>
        <v>Outreach and Case Management for the Disabled, Chronically Homeless</v>
      </c>
      <c r="C43" s="289" t="str">
        <f>IF(INDEX('CoC Ranking Data'!$A$1:$CB$106,ROW($E45),7)&lt;&gt;"",INDEX('CoC Ranking Data'!$A$1:$CB$106,ROW($E45),7),"")</f>
        <v>SSO</v>
      </c>
      <c r="D43" s="303">
        <f>IF(INDEX('CoC Ranking Data'!$A$1:$CB$106,ROW($E45),69)&lt;&gt;"",INDEX('CoC Ranking Data'!$A$1:$CB$106,ROW($E45),69),"")</f>
        <v>1</v>
      </c>
      <c r="E43" s="548">
        <f t="shared" si="0"/>
        <v>2.5</v>
      </c>
      <c r="F43"/>
      <c r="G43"/>
    </row>
    <row r="44" spans="1:7" s="9" customFormat="1" x14ac:dyDescent="0.25">
      <c r="A44" s="288" t="str">
        <f>IF(INDEX('CoC Ranking Data'!$A$1:$CB$106,ROW($E46),4)&lt;&gt;"",INDEX('CoC Ranking Data'!$A$1:$CB$106,ROW($E46),4),"")</f>
        <v>The Lehigh Conference of Churches</v>
      </c>
      <c r="B44" s="288" t="str">
        <f>IF(INDEX('CoC Ranking Data'!$A$1:$CB$106,ROW($E46),5)&lt;&gt;"",INDEX('CoC Ranking Data'!$A$1:$CB$106,ROW($E46),5),"")</f>
        <v>Pathways Housing</v>
      </c>
      <c r="C44" s="289" t="str">
        <f>IF(INDEX('CoC Ranking Data'!$A$1:$CB$106,ROW($E46),7)&lt;&gt;"",INDEX('CoC Ranking Data'!$A$1:$CB$106,ROW($E46),7),"")</f>
        <v>PH</v>
      </c>
      <c r="D44" s="303">
        <f>IF(INDEX('CoC Ranking Data'!$A$1:$CB$106,ROW($E46),69)&lt;&gt;"",INDEX('CoC Ranking Data'!$A$1:$CB$106,ROW($E46),69),"")</f>
        <v>0.93</v>
      </c>
      <c r="E44" s="548">
        <f t="shared" si="0"/>
        <v>2.3250000000000002</v>
      </c>
      <c r="F44"/>
      <c r="G44"/>
    </row>
    <row r="45" spans="1:7" s="9" customFormat="1" x14ac:dyDescent="0.25">
      <c r="A45" s="288" t="str">
        <f>IF(INDEX('CoC Ranking Data'!$A$1:$CB$106,ROW($E47),4)&lt;&gt;"",INDEX('CoC Ranking Data'!$A$1:$CB$106,ROW($E47),4),"")</f>
        <v>The Lehigh Conference of Churches</v>
      </c>
      <c r="B45" s="288" t="str">
        <f>IF(INDEX('CoC Ranking Data'!$A$1:$CB$106,ROW($E47),5)&lt;&gt;"",INDEX('CoC Ranking Data'!$A$1:$CB$106,ROW($E47),5),"")</f>
        <v>Pathways Housing 2</v>
      </c>
      <c r="C45" s="289" t="str">
        <f>IF(INDEX('CoC Ranking Data'!$A$1:$CB$106,ROW($E47),7)&lt;&gt;"",INDEX('CoC Ranking Data'!$A$1:$CB$106,ROW($E47),7),"")</f>
        <v>PH</v>
      </c>
      <c r="D45" s="303">
        <f>IF(INDEX('CoC Ranking Data'!$A$1:$CB$106,ROW($E47),69)&lt;&gt;"",INDEX('CoC Ranking Data'!$A$1:$CB$106,ROW($E47),69),"")</f>
        <v>1</v>
      </c>
      <c r="E45" s="548">
        <f t="shared" si="0"/>
        <v>2.5</v>
      </c>
      <c r="F45"/>
      <c r="G45"/>
    </row>
    <row r="46" spans="1:7" s="9" customFormat="1" x14ac:dyDescent="0.25">
      <c r="A46" s="288" t="str">
        <f>IF(INDEX('CoC Ranking Data'!$A$1:$CB$106,ROW($E48),4)&lt;&gt;"",INDEX('CoC Ranking Data'!$A$1:$CB$106,ROW($E48),4),"")</f>
        <v>The Lehigh Conference of Churches</v>
      </c>
      <c r="B46" s="288" t="str">
        <f>IF(INDEX('CoC Ranking Data'!$A$1:$CB$106,ROW($E48),5)&lt;&gt;"",INDEX('CoC Ranking Data'!$A$1:$CB$106,ROW($E48),5),"")</f>
        <v>Pathways TBRA for Families, Youth and Veterans</v>
      </c>
      <c r="C46" s="289" t="str">
        <f>IF(INDEX('CoC Ranking Data'!$A$1:$CB$106,ROW($E48),7)&lt;&gt;"",INDEX('CoC Ranking Data'!$A$1:$CB$106,ROW($E48),7),"")</f>
        <v>PH</v>
      </c>
      <c r="D46" s="303">
        <f>IF(INDEX('CoC Ranking Data'!$A$1:$CB$106,ROW($E48),69)&lt;&gt;"",INDEX('CoC Ranking Data'!$A$1:$CB$106,ROW($E48),69),"")</f>
        <v>1</v>
      </c>
      <c r="E46" s="548">
        <f t="shared" si="0"/>
        <v>2.5</v>
      </c>
      <c r="F46"/>
      <c r="G46"/>
    </row>
    <row r="47" spans="1:7" s="9" customFormat="1" x14ac:dyDescent="0.25">
      <c r="A47" s="288" t="str">
        <f>IF(INDEX('CoC Ranking Data'!$A$1:$CB$106,ROW($E49),4)&lt;&gt;"",INDEX('CoC Ranking Data'!$A$1:$CB$106,ROW($E49),4),"")</f>
        <v>The Lehigh Conference of Churches</v>
      </c>
      <c r="B47" s="288" t="str">
        <f>IF(INDEX('CoC Ranking Data'!$A$1:$CB$106,ROW($E49),5)&lt;&gt;"",INDEX('CoC Ranking Data'!$A$1:$CB$106,ROW($E49),5),"")</f>
        <v>Tenant-Based Rental Assistance for the Disabled,Chronically Homeless</v>
      </c>
      <c r="C47" s="289" t="str">
        <f>IF(INDEX('CoC Ranking Data'!$A$1:$CB$106,ROW($E49),7)&lt;&gt;"",INDEX('CoC Ranking Data'!$A$1:$CB$106,ROW($E49),7),"")</f>
        <v>PH</v>
      </c>
      <c r="D47" s="303">
        <f>IF(INDEX('CoC Ranking Data'!$A$1:$CB$106,ROW($E49),69)&lt;&gt;"",INDEX('CoC Ranking Data'!$A$1:$CB$106,ROW($E49),69),"")</f>
        <v>1</v>
      </c>
      <c r="E47" s="548">
        <f t="shared" si="0"/>
        <v>2.5</v>
      </c>
      <c r="F47"/>
      <c r="G47"/>
    </row>
    <row r="48" spans="1:7" s="9" customFormat="1" x14ac:dyDescent="0.25">
      <c r="A48" s="288" t="str">
        <f>IF(INDEX('CoC Ranking Data'!$A$1:$CB$106,ROW($E50),4)&lt;&gt;"",INDEX('CoC Ranking Data'!$A$1:$CB$106,ROW($E50),4),"")</f>
        <v>The Salvation Army, a New York Corporation</v>
      </c>
      <c r="B48" s="288" t="str">
        <f>IF(INDEX('CoC Ranking Data'!$A$1:$CB$106,ROW($E50),5)&lt;&gt;"",INDEX('CoC Ranking Data'!$A$1:$CB$106,ROW($E50),5),"")</f>
        <v>Allentown Hospitality House Permanent Housing Program</v>
      </c>
      <c r="C48" s="289" t="str">
        <f>IF(INDEX('CoC Ranking Data'!$A$1:$CB$106,ROW($E50),7)&lt;&gt;"",INDEX('CoC Ranking Data'!$A$1:$CB$106,ROW($E50),7),"")</f>
        <v>PH</v>
      </c>
      <c r="D48" s="303">
        <f>IF(INDEX('CoC Ranking Data'!$A$1:$CB$106,ROW($E50),69)&lt;&gt;"",INDEX('CoC Ranking Data'!$A$1:$CB$106,ROW($E50),69),"")</f>
        <v>1</v>
      </c>
      <c r="E48" s="548">
        <f t="shared" si="0"/>
        <v>2.5</v>
      </c>
      <c r="F48"/>
      <c r="G48"/>
    </row>
    <row r="49" spans="1:7" s="9" customFormat="1" x14ac:dyDescent="0.25">
      <c r="A49" s="288" t="str">
        <f>IF(INDEX('CoC Ranking Data'!$A$1:$CB$106,ROW($E51),4)&lt;&gt;"",INDEX('CoC Ranking Data'!$A$1:$CB$106,ROW($E51),4),"")</f>
        <v>The Salvation Army, a New York Corporation</v>
      </c>
      <c r="B49" s="288" t="str">
        <f>IF(INDEX('CoC Ranking Data'!$A$1:$CB$106,ROW($E51),5)&lt;&gt;"",INDEX('CoC Ranking Data'!$A$1:$CB$106,ROW($E51),5),"")</f>
        <v>Salvation Army Carlisle PH Project</v>
      </c>
      <c r="C49" s="289" t="str">
        <f>IF(INDEX('CoC Ranking Data'!$A$1:$CB$106,ROW($E51),7)&lt;&gt;"",INDEX('CoC Ranking Data'!$A$1:$CB$106,ROW($E51),7),"")</f>
        <v>PH</v>
      </c>
      <c r="D49" s="303">
        <f>IF(INDEX('CoC Ranking Data'!$A$1:$CB$106,ROW($E51),69)&lt;&gt;"",INDEX('CoC Ranking Data'!$A$1:$CB$106,ROW($E51),69),"")</f>
        <v>0.83</v>
      </c>
      <c r="E49" s="548">
        <f t="shared" si="0"/>
        <v>2.0749999999999997</v>
      </c>
      <c r="F49"/>
      <c r="G49"/>
    </row>
    <row r="50" spans="1:7" s="9" customFormat="1" x14ac:dyDescent="0.25">
      <c r="A50" s="288" t="str">
        <f>IF(INDEX('CoC Ranking Data'!$A$1:$CB$106,ROW($E52),4)&lt;&gt;"",INDEX('CoC Ranking Data'!$A$1:$CB$106,ROW($E52),4),"")</f>
        <v>Valley Housing Development Corporation</v>
      </c>
      <c r="B50" s="288" t="str">
        <f>IF(INDEX('CoC Ranking Data'!$A$1:$CB$106,ROW($E52),5)&lt;&gt;"",INDEX('CoC Ranking Data'!$A$1:$CB$106,ROW($E52),5),"")</f>
        <v>VHDC SHP #2 &amp; #3 Consolidation 2018</v>
      </c>
      <c r="C50" s="289" t="str">
        <f>IF(INDEX('CoC Ranking Data'!$A$1:$CB$106,ROW($E52),7)&lt;&gt;"",INDEX('CoC Ranking Data'!$A$1:$CB$106,ROW($E52),7),"")</f>
        <v>PH</v>
      </c>
      <c r="D50" s="303">
        <f>IF(INDEX('CoC Ranking Data'!$A$1:$CB$106,ROW($E52),69)&lt;&gt;"",INDEX('CoC Ranking Data'!$A$1:$CB$106,ROW($E52),69),"")</f>
        <v>0.17</v>
      </c>
      <c r="E50" s="548">
        <f t="shared" si="0"/>
        <v>0.42500000000000004</v>
      </c>
      <c r="F50"/>
      <c r="G50"/>
    </row>
    <row r="51" spans="1:7" s="9" customFormat="1" x14ac:dyDescent="0.25">
      <c r="A51" s="288" t="str">
        <f>IF(INDEX('CoC Ranking Data'!$A$1:$CB$106,ROW($E53),4)&lt;&gt;"",INDEX('CoC Ranking Data'!$A$1:$CB$106,ROW($E53),4),"")</f>
        <v>Valley Youth House Committee, Inc.</v>
      </c>
      <c r="B51" s="288" t="str">
        <f>IF(INDEX('CoC Ranking Data'!$A$1:$CB$106,ROW($E53),5)&lt;&gt;"",INDEX('CoC Ranking Data'!$A$1:$CB$106,ROW($E53),5),"")</f>
        <v>Lehigh Valley RRH for Families</v>
      </c>
      <c r="C51" s="289" t="str">
        <f>IF(INDEX('CoC Ranking Data'!$A$1:$CB$106,ROW($E53),7)&lt;&gt;"",INDEX('CoC Ranking Data'!$A$1:$CB$106,ROW($E53),7),"")</f>
        <v>PH-RRH</v>
      </c>
      <c r="D51" s="303">
        <f>IF(INDEX('CoC Ranking Data'!$A$1:$CB$106,ROW($E53),69)&lt;&gt;"",INDEX('CoC Ranking Data'!$A$1:$CB$106,ROW($E53),69),"")</f>
        <v>0.14000000000000001</v>
      </c>
      <c r="E51" s="548">
        <f t="shared" si="0"/>
        <v>0.35000000000000003</v>
      </c>
      <c r="F51"/>
      <c r="G51"/>
    </row>
    <row r="52" spans="1:7" s="9" customFormat="1" x14ac:dyDescent="0.25">
      <c r="A52" s="288" t="str">
        <f>IF(INDEX('CoC Ranking Data'!$A$1:$CB$106,ROW($E54),4)&lt;&gt;"",INDEX('CoC Ranking Data'!$A$1:$CB$106,ROW($E54),4),"")</f>
        <v/>
      </c>
      <c r="B52" s="288" t="str">
        <f>IF(INDEX('CoC Ranking Data'!$A$1:$CB$106,ROW($E54),5)&lt;&gt;"",INDEX('CoC Ranking Data'!$A$1:$CB$106,ROW($E54),5),"")</f>
        <v/>
      </c>
      <c r="C52" s="289" t="str">
        <f>IF(INDEX('CoC Ranking Data'!$A$1:$CB$106,ROW($E54),7)&lt;&gt;"",INDEX('CoC Ranking Data'!$A$1:$CB$106,ROW($E54),7),"")</f>
        <v/>
      </c>
      <c r="D52" s="303" t="str">
        <f>IF(INDEX('CoC Ranking Data'!$A$1:$CB$106,ROW($E54),69)&lt;&gt;"",INDEX('CoC Ranking Data'!$A$1:$CB$106,ROW($E54),69),"")</f>
        <v/>
      </c>
      <c r="E52" s="548" t="str">
        <f t="shared" si="0"/>
        <v/>
      </c>
      <c r="F52"/>
      <c r="G52"/>
    </row>
    <row r="53" spans="1:7" s="9" customFormat="1" x14ac:dyDescent="0.25">
      <c r="A53" s="288" t="str">
        <f>IF(INDEX('CoC Ranking Data'!$A$1:$CB$106,ROW($E55),4)&lt;&gt;"",INDEX('CoC Ranking Data'!$A$1:$CB$106,ROW($E55),4),"")</f>
        <v/>
      </c>
      <c r="B53" s="288" t="str">
        <f>IF(INDEX('CoC Ranking Data'!$A$1:$CB$106,ROW($E55),5)&lt;&gt;"",INDEX('CoC Ranking Data'!$A$1:$CB$106,ROW($E55),5),"")</f>
        <v/>
      </c>
      <c r="C53" s="289" t="str">
        <f>IF(INDEX('CoC Ranking Data'!$A$1:$CB$106,ROW($E55),7)&lt;&gt;"",INDEX('CoC Ranking Data'!$A$1:$CB$106,ROW($E55),7),"")</f>
        <v/>
      </c>
      <c r="D53" s="303" t="str">
        <f>IF(INDEX('CoC Ranking Data'!$A$1:$CB$106,ROW($E55),69)&lt;&gt;"",INDEX('CoC Ranking Data'!$A$1:$CB$106,ROW($E55),69),"")</f>
        <v/>
      </c>
      <c r="E53" s="548" t="str">
        <f t="shared" si="0"/>
        <v/>
      </c>
      <c r="F53"/>
      <c r="G53"/>
    </row>
    <row r="54" spans="1:7" x14ac:dyDescent="0.25">
      <c r="A54" s="288" t="str">
        <f>IF(INDEX('CoC Ranking Data'!$A$1:$CB$106,ROW($E56),4)&lt;&gt;"",INDEX('CoC Ranking Data'!$A$1:$CB$106,ROW($E56),4),"")</f>
        <v/>
      </c>
      <c r="B54" s="288" t="str">
        <f>IF(INDEX('CoC Ranking Data'!$A$1:$CB$106,ROW($E56),5)&lt;&gt;"",INDEX('CoC Ranking Data'!$A$1:$CB$106,ROW($E56),5),"")</f>
        <v/>
      </c>
      <c r="C54" s="289" t="str">
        <f>IF(INDEX('CoC Ranking Data'!$A$1:$CB$106,ROW($E56),7)&lt;&gt;"",INDEX('CoC Ranking Data'!$A$1:$CB$106,ROW($E56),7),"")</f>
        <v/>
      </c>
      <c r="D54" s="303" t="str">
        <f>IF(INDEX('CoC Ranking Data'!$A$1:$CB$106,ROW($E56),69)&lt;&gt;"",INDEX('CoC Ranking Data'!$A$1:$CB$106,ROW($E56),69),"")</f>
        <v/>
      </c>
      <c r="E54" s="548" t="str">
        <f t="shared" si="0"/>
        <v/>
      </c>
    </row>
    <row r="55" spans="1:7" x14ac:dyDescent="0.25">
      <c r="A55" s="288" t="str">
        <f>IF(INDEX('CoC Ranking Data'!$A$1:$CB$106,ROW($E57),4)&lt;&gt;"",INDEX('CoC Ranking Data'!$A$1:$CB$106,ROW($E57),4),"")</f>
        <v/>
      </c>
      <c r="B55" s="288" t="str">
        <f>IF(INDEX('CoC Ranking Data'!$A$1:$CB$106,ROW($E57),5)&lt;&gt;"",INDEX('CoC Ranking Data'!$A$1:$CB$106,ROW($E57),5),"")</f>
        <v/>
      </c>
      <c r="C55" s="289" t="str">
        <f>IF(INDEX('CoC Ranking Data'!$A$1:$CB$106,ROW($E57),7)&lt;&gt;"",INDEX('CoC Ranking Data'!$A$1:$CB$106,ROW($E57),7),"")</f>
        <v/>
      </c>
      <c r="D55" s="303" t="str">
        <f>IF(INDEX('CoC Ranking Data'!$A$1:$CB$106,ROW($E57),69)&lt;&gt;"",INDEX('CoC Ranking Data'!$A$1:$CB$106,ROW($E57),69),"")</f>
        <v/>
      </c>
      <c r="E55" s="548" t="str">
        <f t="shared" si="0"/>
        <v/>
      </c>
    </row>
    <row r="56" spans="1:7" x14ac:dyDescent="0.25">
      <c r="A56" s="288" t="str">
        <f>IF(INDEX('CoC Ranking Data'!$A$1:$CB$106,ROW($E58),4)&lt;&gt;"",INDEX('CoC Ranking Data'!$A$1:$CB$106,ROW($E58),4),"")</f>
        <v/>
      </c>
      <c r="B56" s="288" t="str">
        <f>IF(INDEX('CoC Ranking Data'!$A$1:$CB$106,ROW($E58),5)&lt;&gt;"",INDEX('CoC Ranking Data'!$A$1:$CB$106,ROW($E58),5),"")</f>
        <v/>
      </c>
      <c r="C56" s="289" t="str">
        <f>IF(INDEX('CoC Ranking Data'!$A$1:$CB$106,ROW($E58),7)&lt;&gt;"",INDEX('CoC Ranking Data'!$A$1:$CB$106,ROW($E58),7),"")</f>
        <v/>
      </c>
      <c r="D56" s="303" t="str">
        <f>IF(INDEX('CoC Ranking Data'!$A$1:$CB$106,ROW($E58),69)&lt;&gt;"",INDEX('CoC Ranking Data'!$A$1:$CB$106,ROW($E58),69),"")</f>
        <v/>
      </c>
      <c r="E56" s="548" t="str">
        <f t="shared" si="0"/>
        <v/>
      </c>
    </row>
    <row r="57" spans="1:7" x14ac:dyDescent="0.25">
      <c r="A57" s="288" t="str">
        <f>IF(INDEX('CoC Ranking Data'!$A$1:$CB$106,ROW($E59),4)&lt;&gt;"",INDEX('CoC Ranking Data'!$A$1:$CB$106,ROW($E59),4),"")</f>
        <v/>
      </c>
      <c r="B57" s="288" t="str">
        <f>IF(INDEX('CoC Ranking Data'!$A$1:$CB$106,ROW($E59),5)&lt;&gt;"",INDEX('CoC Ranking Data'!$A$1:$CB$106,ROW($E59),5),"")</f>
        <v/>
      </c>
      <c r="C57" s="289" t="str">
        <f>IF(INDEX('CoC Ranking Data'!$A$1:$CB$106,ROW($E59),7)&lt;&gt;"",INDEX('CoC Ranking Data'!$A$1:$CB$106,ROW($E59),7),"")</f>
        <v/>
      </c>
      <c r="D57" s="303" t="str">
        <f>IF(INDEX('CoC Ranking Data'!$A$1:$CB$106,ROW($E59),69)&lt;&gt;"",INDEX('CoC Ranking Data'!$A$1:$CB$106,ROW($E59),69),"")</f>
        <v/>
      </c>
      <c r="E57" s="548" t="str">
        <f t="shared" si="0"/>
        <v/>
      </c>
    </row>
    <row r="58" spans="1:7" x14ac:dyDescent="0.25">
      <c r="A58" s="288" t="str">
        <f>IF(INDEX('CoC Ranking Data'!$A$1:$CB$106,ROW($E60),4)&lt;&gt;"",INDEX('CoC Ranking Data'!$A$1:$CB$106,ROW($E60),4),"")</f>
        <v/>
      </c>
      <c r="B58" s="288" t="str">
        <f>IF(INDEX('CoC Ranking Data'!$A$1:$CB$106,ROW($E60),5)&lt;&gt;"",INDEX('CoC Ranking Data'!$A$1:$CB$106,ROW($E60),5),"")</f>
        <v/>
      </c>
      <c r="C58" s="289" t="str">
        <f>IF(INDEX('CoC Ranking Data'!$A$1:$CB$106,ROW($E60),7)&lt;&gt;"",INDEX('CoC Ranking Data'!$A$1:$CB$106,ROW($E60),7),"")</f>
        <v/>
      </c>
      <c r="D58" s="303" t="str">
        <f>IF(INDEX('CoC Ranking Data'!$A$1:$CB$106,ROW($E60),69)&lt;&gt;"",INDEX('CoC Ranking Data'!$A$1:$CB$106,ROW($E60),69),"")</f>
        <v/>
      </c>
      <c r="E58" s="548" t="str">
        <f t="shared" si="0"/>
        <v/>
      </c>
    </row>
    <row r="59" spans="1:7" x14ac:dyDescent="0.25">
      <c r="A59" s="288" t="str">
        <f>IF(INDEX('CoC Ranking Data'!$A$1:$CB$106,ROW($E61),4)&lt;&gt;"",INDEX('CoC Ranking Data'!$A$1:$CB$106,ROW($E61),4),"")</f>
        <v/>
      </c>
      <c r="B59" s="288" t="str">
        <f>IF(INDEX('CoC Ranking Data'!$A$1:$CB$106,ROW($E61),5)&lt;&gt;"",INDEX('CoC Ranking Data'!$A$1:$CB$106,ROW($E61),5),"")</f>
        <v/>
      </c>
      <c r="C59" s="289" t="str">
        <f>IF(INDEX('CoC Ranking Data'!$A$1:$CB$106,ROW($E61),7)&lt;&gt;"",INDEX('CoC Ranking Data'!$A$1:$CB$106,ROW($E61),7),"")</f>
        <v/>
      </c>
      <c r="D59" s="303" t="str">
        <f>IF(INDEX('CoC Ranking Data'!$A$1:$CB$106,ROW($E61),69)&lt;&gt;"",INDEX('CoC Ranking Data'!$A$1:$CB$106,ROW($E61),69),"")</f>
        <v/>
      </c>
      <c r="E59" s="548" t="str">
        <f t="shared" si="0"/>
        <v/>
      </c>
    </row>
    <row r="60" spans="1:7" x14ac:dyDescent="0.25">
      <c r="A60" s="288" t="str">
        <f>IF(INDEX('CoC Ranking Data'!$A$1:$CB$106,ROW($E62),4)&lt;&gt;"",INDEX('CoC Ranking Data'!$A$1:$CB$106,ROW($E62),4),"")</f>
        <v/>
      </c>
      <c r="B60" s="288" t="str">
        <f>IF(INDEX('CoC Ranking Data'!$A$1:$CB$106,ROW($E62),5)&lt;&gt;"",INDEX('CoC Ranking Data'!$A$1:$CB$106,ROW($E62),5),"")</f>
        <v/>
      </c>
      <c r="C60" s="289" t="str">
        <f>IF(INDEX('CoC Ranking Data'!$A$1:$CB$106,ROW($E62),7)&lt;&gt;"",INDEX('CoC Ranking Data'!$A$1:$CB$106,ROW($E62),7),"")</f>
        <v/>
      </c>
      <c r="D60" s="303" t="str">
        <f>IF(INDEX('CoC Ranking Data'!$A$1:$CB$106,ROW($E62),69)&lt;&gt;"",INDEX('CoC Ranking Data'!$A$1:$CB$106,ROW($E62),69),"")</f>
        <v/>
      </c>
      <c r="E60" s="548" t="str">
        <f t="shared" si="0"/>
        <v/>
      </c>
    </row>
    <row r="61" spans="1:7" x14ac:dyDescent="0.25">
      <c r="A61" s="288" t="str">
        <f>IF(INDEX('CoC Ranking Data'!$A$1:$CB$106,ROW($E63),4)&lt;&gt;"",INDEX('CoC Ranking Data'!$A$1:$CB$106,ROW($E63),4),"")</f>
        <v/>
      </c>
      <c r="B61" s="288" t="str">
        <f>IF(INDEX('CoC Ranking Data'!$A$1:$CB$106,ROW($E63),5)&lt;&gt;"",INDEX('CoC Ranking Data'!$A$1:$CB$106,ROW($E63),5),"")</f>
        <v/>
      </c>
      <c r="C61" s="289" t="str">
        <f>IF(INDEX('CoC Ranking Data'!$A$1:$CB$106,ROW($E63),7)&lt;&gt;"",INDEX('CoC Ranking Data'!$A$1:$CB$106,ROW($E63),7),"")</f>
        <v/>
      </c>
      <c r="D61" s="303" t="str">
        <f>IF(INDEX('CoC Ranking Data'!$A$1:$CB$106,ROW($E63),69)&lt;&gt;"",INDEX('CoC Ranking Data'!$A$1:$CB$106,ROW($E63),69),"")</f>
        <v/>
      </c>
      <c r="E61" s="548" t="str">
        <f t="shared" si="0"/>
        <v/>
      </c>
    </row>
    <row r="62" spans="1:7" x14ac:dyDescent="0.25">
      <c r="A62" s="288" t="str">
        <f>IF(INDEX('CoC Ranking Data'!$A$1:$CB$106,ROW($E64),4)&lt;&gt;"",INDEX('CoC Ranking Data'!$A$1:$CB$106,ROW($E64),4),"")</f>
        <v/>
      </c>
      <c r="B62" s="288" t="str">
        <f>IF(INDEX('CoC Ranking Data'!$A$1:$CB$106,ROW($E64),5)&lt;&gt;"",INDEX('CoC Ranking Data'!$A$1:$CB$106,ROW($E64),5),"")</f>
        <v/>
      </c>
      <c r="C62" s="289" t="str">
        <f>IF(INDEX('CoC Ranking Data'!$A$1:$CB$106,ROW($E64),7)&lt;&gt;"",INDEX('CoC Ranking Data'!$A$1:$CB$106,ROW($E64),7),"")</f>
        <v/>
      </c>
      <c r="D62" s="303" t="str">
        <f>IF(INDEX('CoC Ranking Data'!$A$1:$CB$106,ROW($E64),69)&lt;&gt;"",INDEX('CoC Ranking Data'!$A$1:$CB$106,ROW($E64),69),"")</f>
        <v/>
      </c>
      <c r="E62" s="548" t="str">
        <f t="shared" si="0"/>
        <v/>
      </c>
    </row>
    <row r="63" spans="1:7" x14ac:dyDescent="0.25">
      <c r="A63" s="288" t="str">
        <f>IF(INDEX('CoC Ranking Data'!$A$1:$CB$106,ROW($E65),4)&lt;&gt;"",INDEX('CoC Ranking Data'!$A$1:$CB$106,ROW($E65),4),"")</f>
        <v/>
      </c>
      <c r="B63" s="288" t="str">
        <f>IF(INDEX('CoC Ranking Data'!$A$1:$CB$106,ROW($E65),5)&lt;&gt;"",INDEX('CoC Ranking Data'!$A$1:$CB$106,ROW($E65),5),"")</f>
        <v/>
      </c>
      <c r="C63" s="289" t="str">
        <f>IF(INDEX('CoC Ranking Data'!$A$1:$CB$106,ROW($E65),7)&lt;&gt;"",INDEX('CoC Ranking Data'!$A$1:$CB$106,ROW($E65),7),"")</f>
        <v/>
      </c>
      <c r="D63" s="303" t="str">
        <f>IF(INDEX('CoC Ranking Data'!$A$1:$CB$106,ROW($E65),69)&lt;&gt;"",INDEX('CoC Ranking Data'!$A$1:$CB$106,ROW($E65),69),"")</f>
        <v/>
      </c>
      <c r="E63" s="548" t="str">
        <f t="shared" si="0"/>
        <v/>
      </c>
    </row>
    <row r="64" spans="1:7" x14ac:dyDescent="0.25">
      <c r="A64" s="288" t="str">
        <f>IF(INDEX('CoC Ranking Data'!$A$1:$CB$106,ROW($E66),4)&lt;&gt;"",INDEX('CoC Ranking Data'!$A$1:$CB$106,ROW($E66),4),"")</f>
        <v/>
      </c>
      <c r="B64" s="288" t="str">
        <f>IF(INDEX('CoC Ranking Data'!$A$1:$CB$106,ROW($E66),5)&lt;&gt;"",INDEX('CoC Ranking Data'!$A$1:$CB$106,ROW($E66),5),"")</f>
        <v/>
      </c>
      <c r="C64" s="289" t="str">
        <f>IF(INDEX('CoC Ranking Data'!$A$1:$CB$106,ROW($E66),7)&lt;&gt;"",INDEX('CoC Ranking Data'!$A$1:$CB$106,ROW($E66),7),"")</f>
        <v/>
      </c>
      <c r="D64" s="303" t="str">
        <f>IF(INDEX('CoC Ranking Data'!$A$1:$CB$106,ROW($E66),69)&lt;&gt;"",INDEX('CoC Ranking Data'!$A$1:$CB$106,ROW($E66),69),"")</f>
        <v/>
      </c>
      <c r="E64" s="548" t="str">
        <f t="shared" si="0"/>
        <v/>
      </c>
    </row>
    <row r="65" spans="1:5" x14ac:dyDescent="0.25">
      <c r="A65" s="288" t="str">
        <f>IF(INDEX('CoC Ranking Data'!$A$1:$CB$106,ROW($E67),4)&lt;&gt;"",INDEX('CoC Ranking Data'!$A$1:$CB$106,ROW($E67),4),"")</f>
        <v/>
      </c>
      <c r="B65" s="288" t="str">
        <f>IF(INDEX('CoC Ranking Data'!$A$1:$CB$106,ROW($E67),5)&lt;&gt;"",INDEX('CoC Ranking Data'!$A$1:$CB$106,ROW($E67),5),"")</f>
        <v/>
      </c>
      <c r="C65" s="289" t="str">
        <f>IF(INDEX('CoC Ranking Data'!$A$1:$CB$106,ROW($E67),7)&lt;&gt;"",INDEX('CoC Ranking Data'!$A$1:$CB$106,ROW($E67),7),"")</f>
        <v/>
      </c>
      <c r="D65" s="303" t="str">
        <f>IF(INDEX('CoC Ranking Data'!$A$1:$CB$106,ROW($E67),69)&lt;&gt;"",INDEX('CoC Ranking Data'!$A$1:$CB$106,ROW($E67),69),"")</f>
        <v/>
      </c>
      <c r="E65" s="548" t="str">
        <f t="shared" si="0"/>
        <v/>
      </c>
    </row>
    <row r="66" spans="1:5" x14ac:dyDescent="0.25">
      <c r="A66" s="288" t="str">
        <f>IF(INDEX('CoC Ranking Data'!$A$1:$CB$106,ROW($E68),4)&lt;&gt;"",INDEX('CoC Ranking Data'!$A$1:$CB$106,ROW($E68),4),"")</f>
        <v/>
      </c>
      <c r="B66" s="288" t="str">
        <f>IF(INDEX('CoC Ranking Data'!$A$1:$CB$106,ROW($E68),5)&lt;&gt;"",INDEX('CoC Ranking Data'!$A$1:$CB$106,ROW($E68),5),"")</f>
        <v/>
      </c>
      <c r="C66" s="289" t="str">
        <f>IF(INDEX('CoC Ranking Data'!$A$1:$CB$106,ROW($E68),7)&lt;&gt;"",INDEX('CoC Ranking Data'!$A$1:$CB$106,ROW($E68),7),"")</f>
        <v/>
      </c>
      <c r="D66" s="303" t="str">
        <f>IF(INDEX('CoC Ranking Data'!$A$1:$CB$106,ROW($E68),69)&lt;&gt;"",INDEX('CoC Ranking Data'!$A$1:$CB$106,ROW($E68),69),"")</f>
        <v/>
      </c>
      <c r="E66" s="548" t="str">
        <f t="shared" si="0"/>
        <v/>
      </c>
    </row>
    <row r="67" spans="1:5" x14ac:dyDescent="0.25">
      <c r="A67" s="288" t="str">
        <f>IF(INDEX('CoC Ranking Data'!$A$1:$CB$106,ROW($E69),4)&lt;&gt;"",INDEX('CoC Ranking Data'!$A$1:$CB$106,ROW($E69),4),"")</f>
        <v/>
      </c>
      <c r="B67" s="288" t="str">
        <f>IF(INDEX('CoC Ranking Data'!$A$1:$CB$106,ROW($E69),5)&lt;&gt;"",INDEX('CoC Ranking Data'!$A$1:$CB$106,ROW($E69),5),"")</f>
        <v/>
      </c>
      <c r="C67" s="289" t="str">
        <f>IF(INDEX('CoC Ranking Data'!$A$1:$CB$106,ROW($E69),7)&lt;&gt;"",INDEX('CoC Ranking Data'!$A$1:$CB$106,ROW($E69),7),"")</f>
        <v/>
      </c>
      <c r="D67" s="303" t="str">
        <f>IF(INDEX('CoC Ranking Data'!$A$1:$CB$106,ROW($E69),69)&lt;&gt;"",INDEX('CoC Ranking Data'!$A$1:$CB$106,ROW($E69),69),"")</f>
        <v/>
      </c>
      <c r="E67" s="548" t="str">
        <f t="shared" si="0"/>
        <v/>
      </c>
    </row>
    <row r="68" spans="1:5" x14ac:dyDescent="0.25">
      <c r="A68" s="288" t="str">
        <f>IF(INDEX('CoC Ranking Data'!$A$1:$CB$106,ROW($E70),4)&lt;&gt;"",INDEX('CoC Ranking Data'!$A$1:$CB$106,ROW($E70),4),"")</f>
        <v/>
      </c>
      <c r="B68" s="288" t="str">
        <f>IF(INDEX('CoC Ranking Data'!$A$1:$CB$106,ROW($E70),5)&lt;&gt;"",INDEX('CoC Ranking Data'!$A$1:$CB$106,ROW($E70),5),"")</f>
        <v/>
      </c>
      <c r="C68" s="289" t="str">
        <f>IF(INDEX('CoC Ranking Data'!$A$1:$CB$106,ROW($E70),7)&lt;&gt;"",INDEX('CoC Ranking Data'!$A$1:$CB$106,ROW($E70),7),"")</f>
        <v/>
      </c>
      <c r="D68" s="303" t="str">
        <f>IF(INDEX('CoC Ranking Data'!$A$1:$CB$106,ROW($E70),69)&lt;&gt;"",INDEX('CoC Ranking Data'!$A$1:$CB$106,ROW($E70),69),"")</f>
        <v/>
      </c>
      <c r="E68" s="548" t="str">
        <f t="shared" si="0"/>
        <v/>
      </c>
    </row>
    <row r="69" spans="1:5" x14ac:dyDescent="0.25">
      <c r="A69" s="288" t="str">
        <f>IF(INDEX('CoC Ranking Data'!$A$1:$CB$106,ROW($E71),4)&lt;&gt;"",INDEX('CoC Ranking Data'!$A$1:$CB$106,ROW($E71),4),"")</f>
        <v/>
      </c>
      <c r="B69" s="288" t="str">
        <f>IF(INDEX('CoC Ranking Data'!$A$1:$CB$106,ROW($E71),5)&lt;&gt;"",INDEX('CoC Ranking Data'!$A$1:$CB$106,ROW($E71),5),"")</f>
        <v/>
      </c>
      <c r="C69" s="289" t="str">
        <f>IF(INDEX('CoC Ranking Data'!$A$1:$CB$106,ROW($E71),7)&lt;&gt;"",INDEX('CoC Ranking Data'!$A$1:$CB$106,ROW($E71),7),"")</f>
        <v/>
      </c>
      <c r="D69" s="303" t="str">
        <f>IF(INDEX('CoC Ranking Data'!$A$1:$CB$106,ROW($E71),69)&lt;&gt;"",INDEX('CoC Ranking Data'!$A$1:$CB$106,ROW($E71),69),"")</f>
        <v/>
      </c>
      <c r="E69" s="548" t="str">
        <f t="shared" si="0"/>
        <v/>
      </c>
    </row>
    <row r="70" spans="1:5" x14ac:dyDescent="0.25">
      <c r="A70" s="288" t="str">
        <f>IF(INDEX('CoC Ranking Data'!$A$1:$CB$106,ROW($E72),4)&lt;&gt;"",INDEX('CoC Ranking Data'!$A$1:$CB$106,ROW($E72),4),"")</f>
        <v/>
      </c>
      <c r="B70" s="288" t="str">
        <f>IF(INDEX('CoC Ranking Data'!$A$1:$CB$106,ROW($E72),5)&lt;&gt;"",INDEX('CoC Ranking Data'!$A$1:$CB$106,ROW($E72),5),"")</f>
        <v/>
      </c>
      <c r="C70" s="289" t="str">
        <f>IF(INDEX('CoC Ranking Data'!$A$1:$CB$106,ROW($E72),7)&lt;&gt;"",INDEX('CoC Ranking Data'!$A$1:$CB$106,ROW($E72),7),"")</f>
        <v/>
      </c>
      <c r="D70" s="303" t="str">
        <f>IF(INDEX('CoC Ranking Data'!$A$1:$CB$106,ROW($E72),69)&lt;&gt;"",INDEX('CoC Ranking Data'!$A$1:$CB$106,ROW($E72),69),"")</f>
        <v/>
      </c>
      <c r="E70" s="548" t="str">
        <f t="shared" si="0"/>
        <v/>
      </c>
    </row>
    <row r="71" spans="1:5" x14ac:dyDescent="0.25">
      <c r="A71" s="288" t="str">
        <f>IF(INDEX('CoC Ranking Data'!$A$1:$CB$106,ROW($E73),4)&lt;&gt;"",INDEX('CoC Ranking Data'!$A$1:$CB$106,ROW($E73),4),"")</f>
        <v/>
      </c>
      <c r="B71" s="288" t="str">
        <f>IF(INDEX('CoC Ranking Data'!$A$1:$CB$106,ROW($E73),5)&lt;&gt;"",INDEX('CoC Ranking Data'!$A$1:$CB$106,ROW($E73),5),"")</f>
        <v/>
      </c>
      <c r="C71" s="289" t="str">
        <f>IF(INDEX('CoC Ranking Data'!$A$1:$CB$106,ROW($E73),7)&lt;&gt;"",INDEX('CoC Ranking Data'!$A$1:$CB$106,ROW($E73),7),"")</f>
        <v/>
      </c>
      <c r="D71" s="303" t="str">
        <f>IF(INDEX('CoC Ranking Data'!$A$1:$CB$106,ROW($E73),69)&lt;&gt;"",INDEX('CoC Ranking Data'!$A$1:$CB$106,ROW($E73),69),"")</f>
        <v/>
      </c>
      <c r="E71" s="548" t="str">
        <f t="shared" si="0"/>
        <v/>
      </c>
    </row>
    <row r="72" spans="1:5" x14ac:dyDescent="0.25">
      <c r="A72" s="288" t="str">
        <f>IF(INDEX('CoC Ranking Data'!$A$1:$CB$106,ROW($E74),4)&lt;&gt;"",INDEX('CoC Ranking Data'!$A$1:$CB$106,ROW($E74),4),"")</f>
        <v/>
      </c>
      <c r="B72" s="288" t="str">
        <f>IF(INDEX('CoC Ranking Data'!$A$1:$CB$106,ROW($E74),5)&lt;&gt;"",INDEX('CoC Ranking Data'!$A$1:$CB$106,ROW($E74),5),"")</f>
        <v/>
      </c>
      <c r="C72" s="289" t="str">
        <f>IF(INDEX('CoC Ranking Data'!$A$1:$CB$106,ROW($E74),7)&lt;&gt;"",INDEX('CoC Ranking Data'!$A$1:$CB$106,ROW($E74),7),"")</f>
        <v/>
      </c>
      <c r="D72" s="303" t="str">
        <f>IF(INDEX('CoC Ranking Data'!$A$1:$CB$106,ROW($E74),69)&lt;&gt;"",INDEX('CoC Ranking Data'!$A$1:$CB$106,ROW($E74),69),"")</f>
        <v/>
      </c>
      <c r="E72" s="548" t="str">
        <f t="shared" ref="E72:E102" si="1">IF(A72&lt;&gt;"", IF($D72&lt;&gt;"",$D72 * 2.5,0),"")</f>
        <v/>
      </c>
    </row>
    <row r="73" spans="1:5" x14ac:dyDescent="0.25">
      <c r="A73" s="288" t="str">
        <f>IF(INDEX('CoC Ranking Data'!$A$1:$CB$106,ROW($E75),4)&lt;&gt;"",INDEX('CoC Ranking Data'!$A$1:$CB$106,ROW($E75),4),"")</f>
        <v/>
      </c>
      <c r="B73" s="288" t="str">
        <f>IF(INDEX('CoC Ranking Data'!$A$1:$CB$106,ROW($E75),5)&lt;&gt;"",INDEX('CoC Ranking Data'!$A$1:$CB$106,ROW($E75),5),"")</f>
        <v/>
      </c>
      <c r="C73" s="289" t="str">
        <f>IF(INDEX('CoC Ranking Data'!$A$1:$CB$106,ROW($E75),7)&lt;&gt;"",INDEX('CoC Ranking Data'!$A$1:$CB$106,ROW($E75),7),"")</f>
        <v/>
      </c>
      <c r="D73" s="303" t="str">
        <f>IF(INDEX('CoC Ranking Data'!$A$1:$CB$106,ROW($E75),69)&lt;&gt;"",INDEX('CoC Ranking Data'!$A$1:$CB$106,ROW($E75),69),"")</f>
        <v/>
      </c>
      <c r="E73" s="548" t="str">
        <f t="shared" si="1"/>
        <v/>
      </c>
    </row>
    <row r="74" spans="1:5" x14ac:dyDescent="0.25">
      <c r="A74" s="288" t="str">
        <f>IF(INDEX('CoC Ranking Data'!$A$1:$CB$106,ROW($E76),4)&lt;&gt;"",INDEX('CoC Ranking Data'!$A$1:$CB$106,ROW($E76),4),"")</f>
        <v/>
      </c>
      <c r="B74" s="288" t="str">
        <f>IF(INDEX('CoC Ranking Data'!$A$1:$CB$106,ROW($E76),5)&lt;&gt;"",INDEX('CoC Ranking Data'!$A$1:$CB$106,ROW($E76),5),"")</f>
        <v/>
      </c>
      <c r="C74" s="289" t="str">
        <f>IF(INDEX('CoC Ranking Data'!$A$1:$CB$106,ROW($E76),7)&lt;&gt;"",INDEX('CoC Ranking Data'!$A$1:$CB$106,ROW($E76),7),"")</f>
        <v/>
      </c>
      <c r="D74" s="303" t="str">
        <f>IF(INDEX('CoC Ranking Data'!$A$1:$CB$106,ROW($E76),69)&lt;&gt;"",INDEX('CoC Ranking Data'!$A$1:$CB$106,ROW($E76),69),"")</f>
        <v/>
      </c>
      <c r="E74" s="548" t="str">
        <f t="shared" si="1"/>
        <v/>
      </c>
    </row>
    <row r="75" spans="1:5" x14ac:dyDescent="0.25">
      <c r="A75" s="288" t="str">
        <f>IF(INDEX('CoC Ranking Data'!$A$1:$CB$106,ROW($E77),4)&lt;&gt;"",INDEX('CoC Ranking Data'!$A$1:$CB$106,ROW($E77),4),"")</f>
        <v/>
      </c>
      <c r="B75" s="288" t="str">
        <f>IF(INDEX('CoC Ranking Data'!$A$1:$CB$106,ROW($E77),5)&lt;&gt;"",INDEX('CoC Ranking Data'!$A$1:$CB$106,ROW($E77),5),"")</f>
        <v/>
      </c>
      <c r="C75" s="289" t="str">
        <f>IF(INDEX('CoC Ranking Data'!$A$1:$CB$106,ROW($E77),7)&lt;&gt;"",INDEX('CoC Ranking Data'!$A$1:$CB$106,ROW($E77),7),"")</f>
        <v/>
      </c>
      <c r="D75" s="303" t="str">
        <f>IF(INDEX('CoC Ranking Data'!$A$1:$CB$106,ROW($E77),69)&lt;&gt;"",INDEX('CoC Ranking Data'!$A$1:$CB$106,ROW($E77),69),"")</f>
        <v/>
      </c>
      <c r="E75" s="548" t="str">
        <f t="shared" si="1"/>
        <v/>
      </c>
    </row>
    <row r="76" spans="1:5" x14ac:dyDescent="0.25">
      <c r="A76" s="288" t="str">
        <f>IF(INDEX('CoC Ranking Data'!$A$1:$CB$106,ROW($E78),4)&lt;&gt;"",INDEX('CoC Ranking Data'!$A$1:$CB$106,ROW($E78),4),"")</f>
        <v/>
      </c>
      <c r="B76" s="288" t="str">
        <f>IF(INDEX('CoC Ranking Data'!$A$1:$CB$106,ROW($E78),5)&lt;&gt;"",INDEX('CoC Ranking Data'!$A$1:$CB$106,ROW($E78),5),"")</f>
        <v/>
      </c>
      <c r="C76" s="289" t="str">
        <f>IF(INDEX('CoC Ranking Data'!$A$1:$CB$106,ROW($E78),7)&lt;&gt;"",INDEX('CoC Ranking Data'!$A$1:$CB$106,ROW($E78),7),"")</f>
        <v/>
      </c>
      <c r="D76" s="303" t="str">
        <f>IF(INDEX('CoC Ranking Data'!$A$1:$CB$106,ROW($E78),69)&lt;&gt;"",INDEX('CoC Ranking Data'!$A$1:$CB$106,ROW($E78),69),"")</f>
        <v/>
      </c>
      <c r="E76" s="548" t="str">
        <f t="shared" si="1"/>
        <v/>
      </c>
    </row>
    <row r="77" spans="1:5" x14ac:dyDescent="0.25">
      <c r="A77" s="288" t="str">
        <f>IF(INDEX('CoC Ranking Data'!$A$1:$CB$106,ROW($E79),4)&lt;&gt;"",INDEX('CoC Ranking Data'!$A$1:$CB$106,ROW($E79),4),"")</f>
        <v/>
      </c>
      <c r="B77" s="288" t="str">
        <f>IF(INDEX('CoC Ranking Data'!$A$1:$CB$106,ROW($E79),5)&lt;&gt;"",INDEX('CoC Ranking Data'!$A$1:$CB$106,ROW($E79),5),"")</f>
        <v/>
      </c>
      <c r="C77" s="289" t="str">
        <f>IF(INDEX('CoC Ranking Data'!$A$1:$CB$106,ROW($E79),7)&lt;&gt;"",INDEX('CoC Ranking Data'!$A$1:$CB$106,ROW($E79),7),"")</f>
        <v/>
      </c>
      <c r="D77" s="303" t="str">
        <f>IF(INDEX('CoC Ranking Data'!$A$1:$CB$106,ROW($E79),69)&lt;&gt;"",INDEX('CoC Ranking Data'!$A$1:$CB$106,ROW($E79),69),"")</f>
        <v/>
      </c>
      <c r="E77" s="548" t="str">
        <f t="shared" si="1"/>
        <v/>
      </c>
    </row>
    <row r="78" spans="1:5" x14ac:dyDescent="0.25">
      <c r="A78" s="288" t="str">
        <f>IF(INDEX('CoC Ranking Data'!$A$1:$CB$106,ROW($E80),4)&lt;&gt;"",INDEX('CoC Ranking Data'!$A$1:$CB$106,ROW($E80),4),"")</f>
        <v/>
      </c>
      <c r="B78" s="288" t="str">
        <f>IF(INDEX('CoC Ranking Data'!$A$1:$CB$106,ROW($E80),5)&lt;&gt;"",INDEX('CoC Ranking Data'!$A$1:$CB$106,ROW($E80),5),"")</f>
        <v/>
      </c>
      <c r="C78" s="289" t="str">
        <f>IF(INDEX('CoC Ranking Data'!$A$1:$CB$106,ROW($E80),7)&lt;&gt;"",INDEX('CoC Ranking Data'!$A$1:$CB$106,ROW($E80),7),"")</f>
        <v/>
      </c>
      <c r="D78" s="303" t="str">
        <f>IF(INDEX('CoC Ranking Data'!$A$1:$CB$106,ROW($E80),69)&lt;&gt;"",INDEX('CoC Ranking Data'!$A$1:$CB$106,ROW($E80),69),"")</f>
        <v/>
      </c>
      <c r="E78" s="548" t="str">
        <f t="shared" si="1"/>
        <v/>
      </c>
    </row>
    <row r="79" spans="1:5" x14ac:dyDescent="0.25">
      <c r="A79" s="288" t="str">
        <f>IF(INDEX('CoC Ranking Data'!$A$1:$CB$106,ROW($E81),4)&lt;&gt;"",INDEX('CoC Ranking Data'!$A$1:$CB$106,ROW($E81),4),"")</f>
        <v/>
      </c>
      <c r="B79" s="288" t="str">
        <f>IF(INDEX('CoC Ranking Data'!$A$1:$CB$106,ROW($E81),5)&lt;&gt;"",INDEX('CoC Ranking Data'!$A$1:$CB$106,ROW($E81),5),"")</f>
        <v/>
      </c>
      <c r="C79" s="289" t="str">
        <f>IF(INDEX('CoC Ranking Data'!$A$1:$CB$106,ROW($E81),7)&lt;&gt;"",INDEX('CoC Ranking Data'!$A$1:$CB$106,ROW($E81),7),"")</f>
        <v/>
      </c>
      <c r="D79" s="303" t="str">
        <f>IF(INDEX('CoC Ranking Data'!$A$1:$CB$106,ROW($E81),69)&lt;&gt;"",INDEX('CoC Ranking Data'!$A$1:$CB$106,ROW($E81),69),"")</f>
        <v/>
      </c>
      <c r="E79" s="548" t="str">
        <f t="shared" si="1"/>
        <v/>
      </c>
    </row>
    <row r="80" spans="1:5" x14ac:dyDescent="0.25">
      <c r="A80" s="288" t="str">
        <f>IF(INDEX('CoC Ranking Data'!$A$1:$CB$106,ROW($E82),4)&lt;&gt;"",INDEX('CoC Ranking Data'!$A$1:$CB$106,ROW($E82),4),"")</f>
        <v/>
      </c>
      <c r="B80" s="288" t="str">
        <f>IF(INDEX('CoC Ranking Data'!$A$1:$CB$106,ROW($E82),5)&lt;&gt;"",INDEX('CoC Ranking Data'!$A$1:$CB$106,ROW($E82),5),"")</f>
        <v/>
      </c>
      <c r="C80" s="289" t="str">
        <f>IF(INDEX('CoC Ranking Data'!$A$1:$CB$106,ROW($E82),7)&lt;&gt;"",INDEX('CoC Ranking Data'!$A$1:$CB$106,ROW($E82),7),"")</f>
        <v/>
      </c>
      <c r="D80" s="303" t="str">
        <f>IF(INDEX('CoC Ranking Data'!$A$1:$CB$106,ROW($E82),69)&lt;&gt;"",INDEX('CoC Ranking Data'!$A$1:$CB$106,ROW($E82),69),"")</f>
        <v/>
      </c>
      <c r="E80" s="548" t="str">
        <f t="shared" si="1"/>
        <v/>
      </c>
    </row>
    <row r="81" spans="1:5" x14ac:dyDescent="0.25">
      <c r="A81" s="288" t="str">
        <f>IF(INDEX('CoC Ranking Data'!$A$1:$CB$106,ROW($E83),4)&lt;&gt;"",INDEX('CoC Ranking Data'!$A$1:$CB$106,ROW($E83),4),"")</f>
        <v/>
      </c>
      <c r="B81" s="288" t="str">
        <f>IF(INDEX('CoC Ranking Data'!$A$1:$CB$106,ROW($E83),5)&lt;&gt;"",INDEX('CoC Ranking Data'!$A$1:$CB$106,ROW($E83),5),"")</f>
        <v/>
      </c>
      <c r="C81" s="289" t="str">
        <f>IF(INDEX('CoC Ranking Data'!$A$1:$CB$106,ROW($E83),7)&lt;&gt;"",INDEX('CoC Ranking Data'!$A$1:$CB$106,ROW($E83),7),"")</f>
        <v/>
      </c>
      <c r="D81" s="303" t="str">
        <f>IF(INDEX('CoC Ranking Data'!$A$1:$CB$106,ROW($E83),69)&lt;&gt;"",INDEX('CoC Ranking Data'!$A$1:$CB$106,ROW($E83),69),"")</f>
        <v/>
      </c>
      <c r="E81" s="548" t="str">
        <f t="shared" si="1"/>
        <v/>
      </c>
    </row>
    <row r="82" spans="1:5" x14ac:dyDescent="0.25">
      <c r="A82" s="288" t="str">
        <f>IF(INDEX('CoC Ranking Data'!$A$1:$CB$106,ROW($E84),4)&lt;&gt;"",INDEX('CoC Ranking Data'!$A$1:$CB$106,ROW($E84),4),"")</f>
        <v/>
      </c>
      <c r="B82" s="288" t="str">
        <f>IF(INDEX('CoC Ranking Data'!$A$1:$CB$106,ROW($E84),5)&lt;&gt;"",INDEX('CoC Ranking Data'!$A$1:$CB$106,ROW($E84),5),"")</f>
        <v/>
      </c>
      <c r="C82" s="289" t="str">
        <f>IF(INDEX('CoC Ranking Data'!$A$1:$CB$106,ROW($E84),7)&lt;&gt;"",INDEX('CoC Ranking Data'!$A$1:$CB$106,ROW($E84),7),"")</f>
        <v/>
      </c>
      <c r="D82" s="303" t="str">
        <f>IF(INDEX('CoC Ranking Data'!$A$1:$CB$106,ROW($E84),69)&lt;&gt;"",INDEX('CoC Ranking Data'!$A$1:$CB$106,ROW($E84),69),"")</f>
        <v/>
      </c>
      <c r="E82" s="548" t="str">
        <f t="shared" si="1"/>
        <v/>
      </c>
    </row>
    <row r="83" spans="1:5" x14ac:dyDescent="0.25">
      <c r="A83" s="288" t="str">
        <f>IF(INDEX('CoC Ranking Data'!$A$1:$CB$106,ROW($E85),4)&lt;&gt;"",INDEX('CoC Ranking Data'!$A$1:$CB$106,ROW($E85),4),"")</f>
        <v/>
      </c>
      <c r="B83" s="288" t="str">
        <f>IF(INDEX('CoC Ranking Data'!$A$1:$CB$106,ROW($E85),5)&lt;&gt;"",INDEX('CoC Ranking Data'!$A$1:$CB$106,ROW($E85),5),"")</f>
        <v/>
      </c>
      <c r="C83" s="289" t="str">
        <f>IF(INDEX('CoC Ranking Data'!$A$1:$CB$106,ROW($E85),7)&lt;&gt;"",INDEX('CoC Ranking Data'!$A$1:$CB$106,ROW($E85),7),"")</f>
        <v/>
      </c>
      <c r="D83" s="303" t="str">
        <f>IF(INDEX('CoC Ranking Data'!$A$1:$CB$106,ROW($E85),69)&lt;&gt;"",INDEX('CoC Ranking Data'!$A$1:$CB$106,ROW($E85),69),"")</f>
        <v/>
      </c>
      <c r="E83" s="548" t="str">
        <f t="shared" si="1"/>
        <v/>
      </c>
    </row>
    <row r="84" spans="1:5" x14ac:dyDescent="0.25">
      <c r="A84" s="288" t="str">
        <f>IF(INDEX('CoC Ranking Data'!$A$1:$CB$106,ROW($E86),4)&lt;&gt;"",INDEX('CoC Ranking Data'!$A$1:$CB$106,ROW($E86),4),"")</f>
        <v/>
      </c>
      <c r="B84" s="288" t="str">
        <f>IF(INDEX('CoC Ranking Data'!$A$1:$CB$106,ROW($E86),5)&lt;&gt;"",INDEX('CoC Ranking Data'!$A$1:$CB$106,ROW($E86),5),"")</f>
        <v/>
      </c>
      <c r="C84" s="289" t="str">
        <f>IF(INDEX('CoC Ranking Data'!$A$1:$CB$106,ROW($E86),7)&lt;&gt;"",INDEX('CoC Ranking Data'!$A$1:$CB$106,ROW($E86),7),"")</f>
        <v/>
      </c>
      <c r="D84" s="303" t="str">
        <f>IF(INDEX('CoC Ranking Data'!$A$1:$CB$106,ROW($E86),69)&lt;&gt;"",INDEX('CoC Ranking Data'!$A$1:$CB$106,ROW($E86),69),"")</f>
        <v/>
      </c>
      <c r="E84" s="548" t="str">
        <f t="shared" si="1"/>
        <v/>
      </c>
    </row>
    <row r="85" spans="1:5" x14ac:dyDescent="0.25">
      <c r="A85" s="288" t="str">
        <f>IF(INDEX('CoC Ranking Data'!$A$1:$CB$106,ROW($E87),4)&lt;&gt;"",INDEX('CoC Ranking Data'!$A$1:$CB$106,ROW($E87),4),"")</f>
        <v/>
      </c>
      <c r="B85" s="288" t="str">
        <f>IF(INDEX('CoC Ranking Data'!$A$1:$CB$106,ROW($E87),5)&lt;&gt;"",INDEX('CoC Ranking Data'!$A$1:$CB$106,ROW($E87),5),"")</f>
        <v/>
      </c>
      <c r="C85" s="289" t="str">
        <f>IF(INDEX('CoC Ranking Data'!$A$1:$CB$106,ROW($E87),7)&lt;&gt;"",INDEX('CoC Ranking Data'!$A$1:$CB$106,ROW($E87),7),"")</f>
        <v/>
      </c>
      <c r="D85" s="303" t="str">
        <f>IF(INDEX('CoC Ranking Data'!$A$1:$CB$106,ROW($E87),69)&lt;&gt;"",INDEX('CoC Ranking Data'!$A$1:$CB$106,ROW($E87),69),"")</f>
        <v/>
      </c>
      <c r="E85" s="548" t="str">
        <f t="shared" si="1"/>
        <v/>
      </c>
    </row>
    <row r="86" spans="1:5" x14ac:dyDescent="0.25">
      <c r="A86" s="288" t="str">
        <f>IF(INDEX('CoC Ranking Data'!$A$1:$CB$106,ROW($E88),4)&lt;&gt;"",INDEX('CoC Ranking Data'!$A$1:$CB$106,ROW($E88),4),"")</f>
        <v/>
      </c>
      <c r="B86" s="288" t="str">
        <f>IF(INDEX('CoC Ranking Data'!$A$1:$CB$106,ROW($E88),5)&lt;&gt;"",INDEX('CoC Ranking Data'!$A$1:$CB$106,ROW($E88),5),"")</f>
        <v/>
      </c>
      <c r="C86" s="289" t="str">
        <f>IF(INDEX('CoC Ranking Data'!$A$1:$CB$106,ROW($E88),7)&lt;&gt;"",INDEX('CoC Ranking Data'!$A$1:$CB$106,ROW($E88),7),"")</f>
        <v/>
      </c>
      <c r="D86" s="303" t="str">
        <f>IF(INDEX('CoC Ranking Data'!$A$1:$CB$106,ROW($E88),69)&lt;&gt;"",INDEX('CoC Ranking Data'!$A$1:$CB$106,ROW($E88),69),"")</f>
        <v/>
      </c>
      <c r="E86" s="548" t="str">
        <f t="shared" si="1"/>
        <v/>
      </c>
    </row>
    <row r="87" spans="1:5" x14ac:dyDescent="0.25">
      <c r="A87" s="288" t="str">
        <f>IF(INDEX('CoC Ranking Data'!$A$1:$CB$106,ROW($E89),4)&lt;&gt;"",INDEX('CoC Ranking Data'!$A$1:$CB$106,ROW($E89),4),"")</f>
        <v/>
      </c>
      <c r="B87" s="288" t="str">
        <f>IF(INDEX('CoC Ranking Data'!$A$1:$CB$106,ROW($E89),5)&lt;&gt;"",INDEX('CoC Ranking Data'!$A$1:$CB$106,ROW($E89),5),"")</f>
        <v/>
      </c>
      <c r="C87" s="289" t="str">
        <f>IF(INDEX('CoC Ranking Data'!$A$1:$CB$106,ROW($E89),7)&lt;&gt;"",INDEX('CoC Ranking Data'!$A$1:$CB$106,ROW($E89),7),"")</f>
        <v/>
      </c>
      <c r="D87" s="303" t="str">
        <f>IF(INDEX('CoC Ranking Data'!$A$1:$CB$106,ROW($E89),69)&lt;&gt;"",INDEX('CoC Ranking Data'!$A$1:$CB$106,ROW($E89),69),"")</f>
        <v/>
      </c>
      <c r="E87" s="548" t="str">
        <f t="shared" si="1"/>
        <v/>
      </c>
    </row>
    <row r="88" spans="1:5" x14ac:dyDescent="0.25">
      <c r="A88" s="288" t="str">
        <f>IF(INDEX('CoC Ranking Data'!$A$1:$CB$106,ROW($E90),4)&lt;&gt;"",INDEX('CoC Ranking Data'!$A$1:$CB$106,ROW($E90),4),"")</f>
        <v/>
      </c>
      <c r="B88" s="288" t="str">
        <f>IF(INDEX('CoC Ranking Data'!$A$1:$CB$106,ROW($E90),5)&lt;&gt;"",INDEX('CoC Ranking Data'!$A$1:$CB$106,ROW($E90),5),"")</f>
        <v/>
      </c>
      <c r="C88" s="289" t="str">
        <f>IF(INDEX('CoC Ranking Data'!$A$1:$CB$106,ROW($E90),7)&lt;&gt;"",INDEX('CoC Ranking Data'!$A$1:$CB$106,ROW($E90),7),"")</f>
        <v/>
      </c>
      <c r="D88" s="303" t="str">
        <f>IF(INDEX('CoC Ranking Data'!$A$1:$CB$106,ROW($E90),69)&lt;&gt;"",INDEX('CoC Ranking Data'!$A$1:$CB$106,ROW($E90),69),"")</f>
        <v/>
      </c>
      <c r="E88" s="548" t="str">
        <f t="shared" si="1"/>
        <v/>
      </c>
    </row>
    <row r="89" spans="1:5" x14ac:dyDescent="0.25">
      <c r="A89" s="288" t="str">
        <f>IF(INDEX('CoC Ranking Data'!$A$1:$CB$106,ROW($E91),4)&lt;&gt;"",INDEX('CoC Ranking Data'!$A$1:$CB$106,ROW($E91),4),"")</f>
        <v/>
      </c>
      <c r="B89" s="288" t="str">
        <f>IF(INDEX('CoC Ranking Data'!$A$1:$CB$106,ROW($E91),5)&lt;&gt;"",INDEX('CoC Ranking Data'!$A$1:$CB$106,ROW($E91),5),"")</f>
        <v/>
      </c>
      <c r="C89" s="289" t="str">
        <f>IF(INDEX('CoC Ranking Data'!$A$1:$CB$106,ROW($E91),7)&lt;&gt;"",INDEX('CoC Ranking Data'!$A$1:$CB$106,ROW($E91),7),"")</f>
        <v/>
      </c>
      <c r="D89" s="303" t="str">
        <f>IF(INDEX('CoC Ranking Data'!$A$1:$CB$106,ROW($E91),69)&lt;&gt;"",INDEX('CoC Ranking Data'!$A$1:$CB$106,ROW($E91),69),"")</f>
        <v/>
      </c>
      <c r="E89" s="548" t="str">
        <f t="shared" si="1"/>
        <v/>
      </c>
    </row>
    <row r="90" spans="1:5" x14ac:dyDescent="0.25">
      <c r="A90" s="288" t="str">
        <f>IF(INDEX('CoC Ranking Data'!$A$1:$CB$106,ROW($E92),4)&lt;&gt;"",INDEX('CoC Ranking Data'!$A$1:$CB$106,ROW($E92),4),"")</f>
        <v/>
      </c>
      <c r="B90" s="288" t="str">
        <f>IF(INDEX('CoC Ranking Data'!$A$1:$CB$106,ROW($E92),5)&lt;&gt;"",INDEX('CoC Ranking Data'!$A$1:$CB$106,ROW($E92),5),"")</f>
        <v/>
      </c>
      <c r="C90" s="289" t="str">
        <f>IF(INDEX('CoC Ranking Data'!$A$1:$CB$106,ROW($E92),7)&lt;&gt;"",INDEX('CoC Ranking Data'!$A$1:$CB$106,ROW($E92),7),"")</f>
        <v/>
      </c>
      <c r="D90" s="303" t="str">
        <f>IF(INDEX('CoC Ranking Data'!$A$1:$CB$106,ROW($E92),69)&lt;&gt;"",INDEX('CoC Ranking Data'!$A$1:$CB$106,ROW($E92),69),"")</f>
        <v/>
      </c>
      <c r="E90" s="548" t="str">
        <f t="shared" si="1"/>
        <v/>
      </c>
    </row>
    <row r="91" spans="1:5" x14ac:dyDescent="0.25">
      <c r="A91" s="288" t="str">
        <f>IF(INDEX('CoC Ranking Data'!$A$1:$CB$106,ROW($E93),4)&lt;&gt;"",INDEX('CoC Ranking Data'!$A$1:$CB$106,ROW($E93),4),"")</f>
        <v/>
      </c>
      <c r="B91" s="288" t="str">
        <f>IF(INDEX('CoC Ranking Data'!$A$1:$CB$106,ROW($E93),5)&lt;&gt;"",INDEX('CoC Ranking Data'!$A$1:$CB$106,ROW($E93),5),"")</f>
        <v/>
      </c>
      <c r="C91" s="289" t="str">
        <f>IF(INDEX('CoC Ranking Data'!$A$1:$CB$106,ROW($E93),7)&lt;&gt;"",INDEX('CoC Ranking Data'!$A$1:$CB$106,ROW($E93),7),"")</f>
        <v/>
      </c>
      <c r="D91" s="303" t="str">
        <f>IF(INDEX('CoC Ranking Data'!$A$1:$CB$106,ROW($E93),69)&lt;&gt;"",INDEX('CoC Ranking Data'!$A$1:$CB$106,ROW($E93),69),"")</f>
        <v/>
      </c>
      <c r="E91" s="548" t="str">
        <f t="shared" si="1"/>
        <v/>
      </c>
    </row>
    <row r="92" spans="1:5" x14ac:dyDescent="0.25">
      <c r="A92" s="288" t="str">
        <f>IF(INDEX('CoC Ranking Data'!$A$1:$CB$106,ROW($E94),4)&lt;&gt;"",INDEX('CoC Ranking Data'!$A$1:$CB$106,ROW($E94),4),"")</f>
        <v/>
      </c>
      <c r="B92" s="288" t="str">
        <f>IF(INDEX('CoC Ranking Data'!$A$1:$CB$106,ROW($E94),5)&lt;&gt;"",INDEX('CoC Ranking Data'!$A$1:$CB$106,ROW($E94),5),"")</f>
        <v/>
      </c>
      <c r="C92" s="289" t="str">
        <f>IF(INDEX('CoC Ranking Data'!$A$1:$CB$106,ROW($E94),7)&lt;&gt;"",INDEX('CoC Ranking Data'!$A$1:$CB$106,ROW($E94),7),"")</f>
        <v/>
      </c>
      <c r="D92" s="303" t="str">
        <f>IF(INDEX('CoC Ranking Data'!$A$1:$CB$106,ROW($E94),69)&lt;&gt;"",INDEX('CoC Ranking Data'!$A$1:$CB$106,ROW($E94),69),"")</f>
        <v/>
      </c>
      <c r="E92" s="548" t="str">
        <f t="shared" si="1"/>
        <v/>
      </c>
    </row>
    <row r="93" spans="1:5" x14ac:dyDescent="0.25">
      <c r="A93" s="288" t="str">
        <f>IF(INDEX('CoC Ranking Data'!$A$1:$CB$106,ROW($E95),4)&lt;&gt;"",INDEX('CoC Ranking Data'!$A$1:$CB$106,ROW($E95),4),"")</f>
        <v/>
      </c>
      <c r="B93" s="288" t="str">
        <f>IF(INDEX('CoC Ranking Data'!$A$1:$CB$106,ROW($E95),5)&lt;&gt;"",INDEX('CoC Ranking Data'!$A$1:$CB$106,ROW($E95),5),"")</f>
        <v/>
      </c>
      <c r="C93" s="289" t="str">
        <f>IF(INDEX('CoC Ranking Data'!$A$1:$CB$106,ROW($E95),7)&lt;&gt;"",INDEX('CoC Ranking Data'!$A$1:$CB$106,ROW($E95),7),"")</f>
        <v/>
      </c>
      <c r="D93" s="303" t="str">
        <f>IF(INDEX('CoC Ranking Data'!$A$1:$CB$106,ROW($E95),69)&lt;&gt;"",INDEX('CoC Ranking Data'!$A$1:$CB$106,ROW($E95),69),"")</f>
        <v/>
      </c>
      <c r="E93" s="548" t="str">
        <f t="shared" si="1"/>
        <v/>
      </c>
    </row>
    <row r="94" spans="1:5" x14ac:dyDescent="0.25">
      <c r="A94" s="288" t="str">
        <f>IF(INDEX('CoC Ranking Data'!$A$1:$CB$106,ROW($E96),4)&lt;&gt;"",INDEX('CoC Ranking Data'!$A$1:$CB$106,ROW($E96),4),"")</f>
        <v/>
      </c>
      <c r="B94" s="288" t="str">
        <f>IF(INDEX('CoC Ranking Data'!$A$1:$CB$106,ROW($E96),5)&lt;&gt;"",INDEX('CoC Ranking Data'!$A$1:$CB$106,ROW($E96),5),"")</f>
        <v/>
      </c>
      <c r="C94" s="289" t="str">
        <f>IF(INDEX('CoC Ranking Data'!$A$1:$CB$106,ROW($E96),7)&lt;&gt;"",INDEX('CoC Ranking Data'!$A$1:$CB$106,ROW($E96),7),"")</f>
        <v/>
      </c>
      <c r="D94" s="303" t="str">
        <f>IF(INDEX('CoC Ranking Data'!$A$1:$CB$106,ROW($E96),69)&lt;&gt;"",INDEX('CoC Ranking Data'!$A$1:$CB$106,ROW($E96),69),"")</f>
        <v/>
      </c>
      <c r="E94" s="548" t="str">
        <f t="shared" si="1"/>
        <v/>
      </c>
    </row>
    <row r="95" spans="1:5" x14ac:dyDescent="0.25">
      <c r="A95" s="288" t="str">
        <f>IF(INDEX('CoC Ranking Data'!$A$1:$CB$106,ROW($E97),4)&lt;&gt;"",INDEX('CoC Ranking Data'!$A$1:$CB$106,ROW($E97),4),"")</f>
        <v/>
      </c>
      <c r="B95" s="288" t="str">
        <f>IF(INDEX('CoC Ranking Data'!$A$1:$CB$106,ROW($E97),5)&lt;&gt;"",INDEX('CoC Ranking Data'!$A$1:$CB$106,ROW($E97),5),"")</f>
        <v/>
      </c>
      <c r="C95" s="289" t="str">
        <f>IF(INDEX('CoC Ranking Data'!$A$1:$CB$106,ROW($E97),7)&lt;&gt;"",INDEX('CoC Ranking Data'!$A$1:$CB$106,ROW($E97),7),"")</f>
        <v/>
      </c>
      <c r="D95" s="303" t="str">
        <f>IF(INDEX('CoC Ranking Data'!$A$1:$CB$106,ROW($E97),69)&lt;&gt;"",INDEX('CoC Ranking Data'!$A$1:$CB$106,ROW($E97),69),"")</f>
        <v/>
      </c>
      <c r="E95" s="548" t="str">
        <f t="shared" si="1"/>
        <v/>
      </c>
    </row>
    <row r="96" spans="1:5" x14ac:dyDescent="0.25">
      <c r="A96" s="288" t="str">
        <f>IF(INDEX('CoC Ranking Data'!$A$1:$CB$106,ROW($E98),4)&lt;&gt;"",INDEX('CoC Ranking Data'!$A$1:$CB$106,ROW($E98),4),"")</f>
        <v/>
      </c>
      <c r="B96" s="288" t="str">
        <f>IF(INDEX('CoC Ranking Data'!$A$1:$CB$106,ROW($E98),5)&lt;&gt;"",INDEX('CoC Ranking Data'!$A$1:$CB$106,ROW($E98),5),"")</f>
        <v/>
      </c>
      <c r="C96" s="289" t="str">
        <f>IF(INDEX('CoC Ranking Data'!$A$1:$CB$106,ROW($E98),7)&lt;&gt;"",INDEX('CoC Ranking Data'!$A$1:$CB$106,ROW($E98),7),"")</f>
        <v/>
      </c>
      <c r="D96" s="303" t="str">
        <f>IF(INDEX('CoC Ranking Data'!$A$1:$CB$106,ROW($E98),69)&lt;&gt;"",INDEX('CoC Ranking Data'!$A$1:$CB$106,ROW($E98),69),"")</f>
        <v/>
      </c>
      <c r="E96" s="548" t="str">
        <f t="shared" si="1"/>
        <v/>
      </c>
    </row>
    <row r="97" spans="1:5" x14ac:dyDescent="0.25">
      <c r="A97" s="288" t="str">
        <f>IF(INDEX('CoC Ranking Data'!$A$1:$CB$106,ROW($E99),4)&lt;&gt;"",INDEX('CoC Ranking Data'!$A$1:$CB$106,ROW($E99),4),"")</f>
        <v/>
      </c>
      <c r="B97" s="288" t="str">
        <f>IF(INDEX('CoC Ranking Data'!$A$1:$CB$106,ROW($E99),5)&lt;&gt;"",INDEX('CoC Ranking Data'!$A$1:$CB$106,ROW($E99),5),"")</f>
        <v/>
      </c>
      <c r="C97" s="289" t="str">
        <f>IF(INDEX('CoC Ranking Data'!$A$1:$CB$106,ROW($E99),7)&lt;&gt;"",INDEX('CoC Ranking Data'!$A$1:$CB$106,ROW($E99),7),"")</f>
        <v/>
      </c>
      <c r="D97" s="303" t="str">
        <f>IF(INDEX('CoC Ranking Data'!$A$1:$CB$106,ROW($E99),69)&lt;&gt;"",INDEX('CoC Ranking Data'!$A$1:$CB$106,ROW($E99),69),"")</f>
        <v/>
      </c>
      <c r="E97" s="548" t="str">
        <f t="shared" si="1"/>
        <v/>
      </c>
    </row>
    <row r="98" spans="1:5" x14ac:dyDescent="0.25">
      <c r="A98" s="288" t="str">
        <f>IF(INDEX('CoC Ranking Data'!$A$1:$CB$106,ROW($E100),4)&lt;&gt;"",INDEX('CoC Ranking Data'!$A$1:$CB$106,ROW($E100),4),"")</f>
        <v/>
      </c>
      <c r="B98" s="288" t="str">
        <f>IF(INDEX('CoC Ranking Data'!$A$1:$CB$106,ROW($E100),5)&lt;&gt;"",INDEX('CoC Ranking Data'!$A$1:$CB$106,ROW($E100),5),"")</f>
        <v/>
      </c>
      <c r="C98" s="289" t="str">
        <f>IF(INDEX('CoC Ranking Data'!$A$1:$CB$106,ROW($E100),7)&lt;&gt;"",INDEX('CoC Ranking Data'!$A$1:$CB$106,ROW($E100),7),"")</f>
        <v/>
      </c>
      <c r="D98" s="303" t="str">
        <f>IF(INDEX('CoC Ranking Data'!$A$1:$CB$106,ROW($E100),69)&lt;&gt;"",INDEX('CoC Ranking Data'!$A$1:$CB$106,ROW($E100),69),"")</f>
        <v/>
      </c>
      <c r="E98" s="548" t="str">
        <f t="shared" si="1"/>
        <v/>
      </c>
    </row>
    <row r="99" spans="1:5" x14ac:dyDescent="0.25">
      <c r="A99" s="288" t="str">
        <f>IF(INDEX('CoC Ranking Data'!$A$1:$CB$106,ROW($E101),4)&lt;&gt;"",INDEX('CoC Ranking Data'!$A$1:$CB$106,ROW($E101),4),"")</f>
        <v/>
      </c>
      <c r="B99" s="288" t="str">
        <f>IF(INDEX('CoC Ranking Data'!$A$1:$CB$106,ROW($E101),5)&lt;&gt;"",INDEX('CoC Ranking Data'!$A$1:$CB$106,ROW($E101),5),"")</f>
        <v/>
      </c>
      <c r="C99" s="289" t="str">
        <f>IF(INDEX('CoC Ranking Data'!$A$1:$CB$106,ROW($E101),7)&lt;&gt;"",INDEX('CoC Ranking Data'!$A$1:$CB$106,ROW($E101),7),"")</f>
        <v/>
      </c>
      <c r="D99" s="303" t="str">
        <f>IF(INDEX('CoC Ranking Data'!$A$1:$CB$106,ROW($E101),69)&lt;&gt;"",INDEX('CoC Ranking Data'!$A$1:$CB$106,ROW($E101),69),"")</f>
        <v/>
      </c>
      <c r="E99" s="548" t="str">
        <f t="shared" si="1"/>
        <v/>
      </c>
    </row>
    <row r="100" spans="1:5" x14ac:dyDescent="0.25">
      <c r="A100" s="288" t="str">
        <f>IF(INDEX('CoC Ranking Data'!$A$1:$CB$106,ROW($E102),4)&lt;&gt;"",INDEX('CoC Ranking Data'!$A$1:$CB$106,ROW($E102),4),"")</f>
        <v/>
      </c>
      <c r="B100" s="288" t="str">
        <f>IF(INDEX('CoC Ranking Data'!$A$1:$CB$106,ROW($E102),5)&lt;&gt;"",INDEX('CoC Ranking Data'!$A$1:$CB$106,ROW($E102),5),"")</f>
        <v/>
      </c>
      <c r="C100" s="289" t="str">
        <f>IF(INDEX('CoC Ranking Data'!$A$1:$CB$106,ROW($E102),7)&lt;&gt;"",INDEX('CoC Ranking Data'!$A$1:$CB$106,ROW($E102),7),"")</f>
        <v/>
      </c>
      <c r="D100" s="303" t="str">
        <f>IF(INDEX('CoC Ranking Data'!$A$1:$CB$106,ROW($E102),69)&lt;&gt;"",INDEX('CoC Ranking Data'!$A$1:$CB$106,ROW($E102),69),"")</f>
        <v/>
      </c>
      <c r="E100" s="548" t="str">
        <f t="shared" si="1"/>
        <v/>
      </c>
    </row>
    <row r="101" spans="1:5" x14ac:dyDescent="0.25">
      <c r="A101" s="288" t="str">
        <f>IF(INDEX('CoC Ranking Data'!$A$1:$CB$106,ROW($E103),4)&lt;&gt;"",INDEX('CoC Ranking Data'!$A$1:$CB$106,ROW($E103),4),"")</f>
        <v/>
      </c>
      <c r="B101" s="288" t="str">
        <f>IF(INDEX('CoC Ranking Data'!$A$1:$CB$106,ROW($E103),5)&lt;&gt;"",INDEX('CoC Ranking Data'!$A$1:$CB$106,ROW($E103),5),"")</f>
        <v/>
      </c>
      <c r="C101" s="289" t="str">
        <f>IF(INDEX('CoC Ranking Data'!$A$1:$CB$106,ROW($E103),7)&lt;&gt;"",INDEX('CoC Ranking Data'!$A$1:$CB$106,ROW($E103),7),"")</f>
        <v/>
      </c>
      <c r="D101" s="303" t="str">
        <f>IF(INDEX('CoC Ranking Data'!$A$1:$CB$106,ROW($E103),69)&lt;&gt;"",INDEX('CoC Ranking Data'!$A$1:$CB$106,ROW($E103),69),"")</f>
        <v/>
      </c>
      <c r="E101" s="548" t="str">
        <f t="shared" si="1"/>
        <v/>
      </c>
    </row>
    <row r="102" spans="1:5" x14ac:dyDescent="0.25">
      <c r="A102" s="288" t="str">
        <f>IF(INDEX('CoC Ranking Data'!$A$1:$CB$106,ROW($E104),4)&lt;&gt;"",INDEX('CoC Ranking Data'!$A$1:$CB$106,ROW($E104),4),"")</f>
        <v/>
      </c>
      <c r="B102" s="288" t="str">
        <f>IF(INDEX('CoC Ranking Data'!$A$1:$CB$106,ROW($E104),5)&lt;&gt;"",INDEX('CoC Ranking Data'!$A$1:$CB$106,ROW($E104),5),"")</f>
        <v/>
      </c>
      <c r="C102" s="289" t="str">
        <f>IF(INDEX('CoC Ranking Data'!$A$1:$CB$106,ROW($E104),7)&lt;&gt;"",INDEX('CoC Ranking Data'!$A$1:$CB$106,ROW($E104),7),"")</f>
        <v/>
      </c>
      <c r="D102" s="303" t="str">
        <f>IF(INDEX('CoC Ranking Data'!$A$1:$CB$106,ROW($E104),69)&lt;&gt;"",INDEX('CoC Ranking Data'!$A$1:$CB$106,ROW($E104),69),"")</f>
        <v/>
      </c>
      <c r="E102" s="548" t="str">
        <f t="shared" si="1"/>
        <v/>
      </c>
    </row>
  </sheetData>
  <sheetProtection algorithmName="SHA-512" hashValue="NEzgf3Iow0cePaxGBvCMlg4jdbUh3ShygnTpttsveccJJgSIeQRVPEfRQ7ADNqRlH6Kx1qiySCINfqhonWJGkg==" saltValue="MkNQkmIZOyzrOS1JC6xk+Q==" spinCount="100000" sheet="1" objects="1" scenarios="1" selectLockedCells="1"/>
  <autoFilter ref="A6:E6" xr:uid="{00000000-0009-0000-0000-000020000000}">
    <filterColumn colId="0" showButton="0"/>
    <filterColumn colId="1" showButton="0"/>
    <filterColumn colId="2" showButton="0"/>
  </autoFilter>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0"/>
  <dimension ref="A1:E102"/>
  <sheetViews>
    <sheetView showGridLines="0" zoomScaleNormal="100" workbookViewId="0">
      <selection activeCell="E1" sqref="E1"/>
    </sheetView>
  </sheetViews>
  <sheetFormatPr defaultColWidth="11.7109375" defaultRowHeight="15" x14ac:dyDescent="0.25"/>
  <cols>
    <col min="1" max="1" width="50.7109375" style="339" customWidth="1"/>
    <col min="2" max="2" width="60.7109375" style="339" customWidth="1"/>
    <col min="3" max="3" width="25.7109375" customWidth="1"/>
    <col min="4" max="4" width="18.42578125" customWidth="1"/>
    <col min="5" max="5" width="14.5703125" customWidth="1"/>
  </cols>
  <sheetData>
    <row r="1" spans="1:5" ht="18" x14ac:dyDescent="0.25">
      <c r="A1" s="338"/>
      <c r="B1" s="413" t="s">
        <v>837</v>
      </c>
      <c r="C1" s="343"/>
      <c r="D1" s="425"/>
      <c r="E1" s="445" t="s">
        <v>581</v>
      </c>
    </row>
    <row r="2" spans="1:5" ht="15.75" customHeight="1" x14ac:dyDescent="0.25">
      <c r="A2" s="338"/>
      <c r="B2" s="426" t="s">
        <v>836</v>
      </c>
      <c r="D2" s="425"/>
    </row>
    <row r="3" spans="1:5" ht="15.75" customHeight="1" x14ac:dyDescent="0.25">
      <c r="A3" s="338"/>
      <c r="B3"/>
      <c r="D3" s="425"/>
    </row>
    <row r="4" spans="1:5" ht="15.75" thickBot="1" x14ac:dyDescent="0.3"/>
    <row r="5" spans="1:5" s="12" customFormat="1" ht="15.75" thickBot="1" x14ac:dyDescent="0.3">
      <c r="A5" s="334" t="s">
        <v>2</v>
      </c>
      <c r="B5" s="334" t="s">
        <v>3</v>
      </c>
      <c r="C5" s="291" t="s">
        <v>4</v>
      </c>
      <c r="D5" s="210" t="s">
        <v>309</v>
      </c>
      <c r="E5" s="11" t="s">
        <v>1</v>
      </c>
    </row>
    <row r="6" spans="1:5" s="9"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89" t="str">
        <f>IF(INDEX('CoC Ranking Data'!$A$1:$CB$106,ROW($E9),70)&lt;&gt;"",INDEX('CoC Ranking Data'!$A$1:$CB$106,ROW($E9),70),"")</f>
        <v>Yes</v>
      </c>
      <c r="E6" s="8">
        <f>IF(A6&lt;&gt;"", IF(D6 = "Yes", 10, 0), "")</f>
        <v>10</v>
      </c>
    </row>
    <row r="7" spans="1:5" s="9"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89" t="str">
        <f>IF(INDEX('CoC Ranking Data'!$A$1:$CB$106,ROW($E10),70)&lt;&gt;"",INDEX('CoC Ranking Data'!$A$1:$CB$106,ROW($E10),70),"")</f>
        <v>Yes</v>
      </c>
      <c r="E7" s="8">
        <v>0</v>
      </c>
    </row>
    <row r="8" spans="1:5" s="9"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89" t="str">
        <f>IF(INDEX('CoC Ranking Data'!$A$1:$CB$106,ROW($E11),70)&lt;&gt;"",INDEX('CoC Ranking Data'!$A$1:$CB$106,ROW($E11),70),"")</f>
        <v>Yes</v>
      </c>
      <c r="E8" s="8">
        <f t="shared" ref="E8:E70" si="0">IF(A8&lt;&gt;"", IF(D8 = "Yes", 10, 0), "")</f>
        <v>10</v>
      </c>
    </row>
    <row r="9" spans="1:5" s="9"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89" t="str">
        <f>IF(INDEX('CoC Ranking Data'!$A$1:$CB$106,ROW($E12),70)&lt;&gt;"",INDEX('CoC Ranking Data'!$A$1:$CB$106,ROW($E12),70),"")</f>
        <v>Yes</v>
      </c>
      <c r="E9" s="8">
        <f t="shared" si="0"/>
        <v>10</v>
      </c>
    </row>
    <row r="10" spans="1:5" s="9"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89" t="str">
        <f>IF(INDEX('CoC Ranking Data'!$A$1:$CB$106,ROW($E13),70)&lt;&gt;"",INDEX('CoC Ranking Data'!$A$1:$CB$106,ROW($E13),70),"")</f>
        <v>Yes</v>
      </c>
      <c r="E10" s="8">
        <f t="shared" si="0"/>
        <v>10</v>
      </c>
    </row>
    <row r="11" spans="1:5" s="9"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89" t="str">
        <f>IF(INDEX('CoC Ranking Data'!$A$1:$CB$106,ROW($E14),70)&lt;&gt;"",INDEX('CoC Ranking Data'!$A$1:$CB$106,ROW($E14),70),"")</f>
        <v>Yes</v>
      </c>
      <c r="E11" s="8">
        <f t="shared" si="0"/>
        <v>10</v>
      </c>
    </row>
    <row r="12" spans="1:5" s="9"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89" t="str">
        <f>IF(INDEX('CoC Ranking Data'!$A$1:$CB$106,ROW($E15),70)&lt;&gt;"",INDEX('CoC Ranking Data'!$A$1:$CB$106,ROW($E15),70),"")</f>
        <v>Yes</v>
      </c>
      <c r="E12" s="8">
        <f t="shared" si="0"/>
        <v>10</v>
      </c>
    </row>
    <row r="13" spans="1:5" s="9"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89" t="str">
        <f>IF(INDEX('CoC Ranking Data'!$A$1:$CB$106,ROW($E16),70)&lt;&gt;"",INDEX('CoC Ranking Data'!$A$1:$CB$106,ROW($E16),70),"")</f>
        <v>Yes</v>
      </c>
      <c r="E13" s="8">
        <f t="shared" si="0"/>
        <v>10</v>
      </c>
    </row>
    <row r="14" spans="1:5" s="9"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89" t="str">
        <f>IF(INDEX('CoC Ranking Data'!$A$1:$CB$106,ROW($E17),70)&lt;&gt;"",INDEX('CoC Ranking Data'!$A$1:$CB$106,ROW($E17),70),"")</f>
        <v>Yes</v>
      </c>
      <c r="E14" s="8">
        <f t="shared" si="0"/>
        <v>10</v>
      </c>
    </row>
    <row r="15" spans="1:5" s="9"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89" t="str">
        <f>IF(INDEX('CoC Ranking Data'!$A$1:$CB$106,ROW($E18),70)&lt;&gt;"",INDEX('CoC Ranking Data'!$A$1:$CB$106,ROW($E18),70),"")</f>
        <v>Yes</v>
      </c>
      <c r="E15" s="8">
        <f t="shared" si="0"/>
        <v>10</v>
      </c>
    </row>
    <row r="16" spans="1:5" s="9"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89" t="str">
        <f>IF(INDEX('CoC Ranking Data'!$A$1:$CB$106,ROW($E19),70)&lt;&gt;"",INDEX('CoC Ranking Data'!$A$1:$CB$106,ROW($E19),70),"")</f>
        <v>Yes</v>
      </c>
      <c r="E16" s="8">
        <f t="shared" si="0"/>
        <v>10</v>
      </c>
    </row>
    <row r="17" spans="1:5" s="9"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89" t="str">
        <f>IF(INDEX('CoC Ranking Data'!$A$1:$CB$106,ROW($E20),70)&lt;&gt;"",INDEX('CoC Ranking Data'!$A$1:$CB$106,ROW($E20),70),"")</f>
        <v>Yes</v>
      </c>
      <c r="E17" s="8">
        <f t="shared" si="0"/>
        <v>10</v>
      </c>
    </row>
    <row r="18" spans="1:5" s="9"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89" t="str">
        <f>IF(INDEX('CoC Ranking Data'!$A$1:$CB$106,ROW($E21),70)&lt;&gt;"",INDEX('CoC Ranking Data'!$A$1:$CB$106,ROW($E21),70),"")</f>
        <v>Yes</v>
      </c>
      <c r="E18" s="8">
        <f t="shared" si="0"/>
        <v>10</v>
      </c>
    </row>
    <row r="19" spans="1:5" s="9"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89" t="str">
        <f>IF(INDEX('CoC Ranking Data'!$A$1:$CB$106,ROW($E22),70)&lt;&gt;"",INDEX('CoC Ranking Data'!$A$1:$CB$106,ROW($E22),70),"")</f>
        <v>Yes</v>
      </c>
      <c r="E19" s="8">
        <f t="shared" si="0"/>
        <v>10</v>
      </c>
    </row>
    <row r="20" spans="1:5" s="9"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89" t="str">
        <f>IF(INDEX('CoC Ranking Data'!$A$1:$CB$106,ROW($E23),70)&lt;&gt;"",INDEX('CoC Ranking Data'!$A$1:$CB$106,ROW($E23),70),"")</f>
        <v>Yes</v>
      </c>
      <c r="E20" s="8">
        <f t="shared" si="0"/>
        <v>10</v>
      </c>
    </row>
    <row r="21" spans="1:5" s="9"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89" t="str">
        <f>IF(INDEX('CoC Ranking Data'!$A$1:$CB$106,ROW($E24),70)&lt;&gt;"",INDEX('CoC Ranking Data'!$A$1:$CB$106,ROW($E24),70),"")</f>
        <v>Yes</v>
      </c>
      <c r="E21" s="8">
        <f t="shared" si="0"/>
        <v>10</v>
      </c>
    </row>
    <row r="22" spans="1:5" s="9"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89" t="str">
        <f>IF(INDEX('CoC Ranking Data'!$A$1:$CB$106,ROW($E25),70)&lt;&gt;"",INDEX('CoC Ranking Data'!$A$1:$CB$106,ROW($E25),70),"")</f>
        <v>Yes</v>
      </c>
      <c r="E22" s="8">
        <f t="shared" si="0"/>
        <v>10</v>
      </c>
    </row>
    <row r="23" spans="1:5" s="9"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89" t="str">
        <f>IF(INDEX('CoC Ranking Data'!$A$1:$CB$106,ROW($E26),70)&lt;&gt;"",INDEX('CoC Ranking Data'!$A$1:$CB$106,ROW($E26),70),"")</f>
        <v>Yes</v>
      </c>
      <c r="E23" s="8">
        <f t="shared" si="0"/>
        <v>10</v>
      </c>
    </row>
    <row r="24" spans="1:5" s="9"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89" t="str">
        <f>IF(INDEX('CoC Ranking Data'!$A$1:$CB$106,ROW($E27),70)&lt;&gt;"",INDEX('CoC Ranking Data'!$A$1:$CB$106,ROW($E27),70),"")</f>
        <v>Yes</v>
      </c>
      <c r="E24" s="8">
        <f t="shared" si="0"/>
        <v>10</v>
      </c>
    </row>
    <row r="25" spans="1:5" s="9"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89" t="str">
        <f>IF(INDEX('CoC Ranking Data'!$A$1:$CB$106,ROW($E28),70)&lt;&gt;"",INDEX('CoC Ranking Data'!$A$1:$CB$106,ROW($E28),70),"")</f>
        <v>Yes</v>
      </c>
      <c r="E25" s="8">
        <f t="shared" si="0"/>
        <v>10</v>
      </c>
    </row>
    <row r="26" spans="1:5" s="9"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89" t="str">
        <f>IF(INDEX('CoC Ranking Data'!$A$1:$CB$106,ROW($E29),70)&lt;&gt;"",INDEX('CoC Ranking Data'!$A$1:$CB$106,ROW($E29),70),"")</f>
        <v>Yes</v>
      </c>
      <c r="E26" s="8">
        <f t="shared" si="0"/>
        <v>10</v>
      </c>
    </row>
    <row r="27" spans="1:5" s="9"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89" t="str">
        <f>IF(INDEX('CoC Ranking Data'!$A$1:$CB$106,ROW($E30),70)&lt;&gt;"",INDEX('CoC Ranking Data'!$A$1:$CB$106,ROW($E30),70),"")</f>
        <v>Yes</v>
      </c>
      <c r="E27" s="8">
        <f t="shared" si="0"/>
        <v>10</v>
      </c>
    </row>
    <row r="28" spans="1:5" s="9"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89" t="str">
        <f>IF(INDEX('CoC Ranking Data'!$A$1:$CB$106,ROW($E31),70)&lt;&gt;"",INDEX('CoC Ranking Data'!$A$1:$CB$106,ROW($E31),70),"")</f>
        <v>Yes</v>
      </c>
      <c r="E28" s="8">
        <f t="shared" si="0"/>
        <v>10</v>
      </c>
    </row>
    <row r="29" spans="1:5" s="9"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89" t="str">
        <f>IF(INDEX('CoC Ranking Data'!$A$1:$CB$106,ROW($E32),70)&lt;&gt;"",INDEX('CoC Ranking Data'!$A$1:$CB$106,ROW($E32),70),"")</f>
        <v>Yes</v>
      </c>
      <c r="E29" s="8">
        <f t="shared" si="0"/>
        <v>10</v>
      </c>
    </row>
    <row r="30" spans="1:5" s="9"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89" t="str">
        <f>IF(INDEX('CoC Ranking Data'!$A$1:$CB$106,ROW($E33),70)&lt;&gt;"",INDEX('CoC Ranking Data'!$A$1:$CB$106,ROW($E33),70),"")</f>
        <v>Yes</v>
      </c>
      <c r="E30" s="8">
        <f t="shared" si="0"/>
        <v>10</v>
      </c>
    </row>
    <row r="31" spans="1:5" s="9"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89" t="str">
        <f>IF(INDEX('CoC Ranking Data'!$A$1:$CB$106,ROW($E34),70)&lt;&gt;"",INDEX('CoC Ranking Data'!$A$1:$CB$106,ROW($E34),70),"")</f>
        <v>Yes</v>
      </c>
      <c r="E31" s="8">
        <f t="shared" si="0"/>
        <v>10</v>
      </c>
    </row>
    <row r="32" spans="1:5" s="9"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89" t="str">
        <f>IF(INDEX('CoC Ranking Data'!$A$1:$CB$106,ROW($E35),70)&lt;&gt;"",INDEX('CoC Ranking Data'!$A$1:$CB$106,ROW($E35),70),"")</f>
        <v>Yes</v>
      </c>
      <c r="E32" s="8">
        <f t="shared" si="0"/>
        <v>10</v>
      </c>
    </row>
    <row r="33" spans="1:5" s="9"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89" t="str">
        <f>IF(INDEX('CoC Ranking Data'!$A$1:$CB$106,ROW($E36),70)&lt;&gt;"",INDEX('CoC Ranking Data'!$A$1:$CB$106,ROW($E36),70),"")</f>
        <v>Yes</v>
      </c>
      <c r="E33" s="8">
        <f t="shared" si="0"/>
        <v>10</v>
      </c>
    </row>
    <row r="34" spans="1:5" s="9"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89" t="str">
        <f>IF(INDEX('CoC Ranking Data'!$A$1:$CB$106,ROW($E37),70)&lt;&gt;"",INDEX('CoC Ranking Data'!$A$1:$CB$106,ROW($E37),70),"")</f>
        <v>Yes</v>
      </c>
      <c r="E34" s="8">
        <f t="shared" si="0"/>
        <v>10</v>
      </c>
    </row>
    <row r="35" spans="1:5" s="9"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89" t="str">
        <f>IF(INDEX('CoC Ranking Data'!$A$1:$CB$106,ROW($E38),70)&lt;&gt;"",INDEX('CoC Ranking Data'!$A$1:$CB$106,ROW($E38),70),"")</f>
        <v>Yes</v>
      </c>
      <c r="E35" s="8">
        <f t="shared" si="0"/>
        <v>10</v>
      </c>
    </row>
    <row r="36" spans="1:5" s="9"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89" t="str">
        <f>IF(INDEX('CoC Ranking Data'!$A$1:$CB$106,ROW($E39),70)&lt;&gt;"",INDEX('CoC Ranking Data'!$A$1:$CB$106,ROW($E39),70),"")</f>
        <v>Yes</v>
      </c>
      <c r="E36" s="8">
        <f t="shared" si="0"/>
        <v>10</v>
      </c>
    </row>
    <row r="37" spans="1:5" s="9"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89" t="str">
        <f>IF(INDEX('CoC Ranking Data'!$A$1:$CB$106,ROW($E40),70)&lt;&gt;"",INDEX('CoC Ranking Data'!$A$1:$CB$106,ROW($E40),70),"")</f>
        <v>Yes</v>
      </c>
      <c r="E37" s="8">
        <f t="shared" si="0"/>
        <v>10</v>
      </c>
    </row>
    <row r="38" spans="1:5" s="9"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89" t="str">
        <f>IF(INDEX('CoC Ranking Data'!$A$1:$CB$106,ROW($E41),70)&lt;&gt;"",INDEX('CoC Ranking Data'!$A$1:$CB$106,ROW($E41),70),"")</f>
        <v>Yes</v>
      </c>
      <c r="E38" s="8">
        <f t="shared" si="0"/>
        <v>10</v>
      </c>
    </row>
    <row r="39" spans="1:5" s="9"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89" t="str">
        <f>IF(INDEX('CoC Ranking Data'!$A$1:$CB$106,ROW($E42),70)&lt;&gt;"",INDEX('CoC Ranking Data'!$A$1:$CB$106,ROW($E42),70),"")</f>
        <v>Yes</v>
      </c>
      <c r="E39" s="8">
        <f t="shared" si="0"/>
        <v>10</v>
      </c>
    </row>
    <row r="40" spans="1:5" s="9"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89" t="str">
        <f>IF(INDEX('CoC Ranking Data'!$A$1:$CB$106,ROW($E43),70)&lt;&gt;"",INDEX('CoC Ranking Data'!$A$1:$CB$106,ROW($E43),70),"")</f>
        <v>Yes</v>
      </c>
      <c r="E40" s="8">
        <f t="shared" si="0"/>
        <v>10</v>
      </c>
    </row>
    <row r="41" spans="1:5" s="9"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89" t="str">
        <f>IF(INDEX('CoC Ranking Data'!$A$1:$CB$106,ROW($E44),70)&lt;&gt;"",INDEX('CoC Ranking Data'!$A$1:$CB$106,ROW($E44),70),"")</f>
        <v>Yes</v>
      </c>
      <c r="E41" s="8">
        <f t="shared" si="0"/>
        <v>10</v>
      </c>
    </row>
    <row r="42" spans="1:5" s="9"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89" t="str">
        <f>IF(INDEX('CoC Ranking Data'!$A$1:$CB$106,ROW($E45),70)&lt;&gt;"",INDEX('CoC Ranking Data'!$A$1:$CB$106,ROW($E45),70),"")</f>
        <v>Yes</v>
      </c>
      <c r="E42" s="8">
        <f t="shared" si="0"/>
        <v>10</v>
      </c>
    </row>
    <row r="43" spans="1:5" s="9"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89" t="str">
        <f>IF(INDEX('CoC Ranking Data'!$A$1:$CB$106,ROW($E46),70)&lt;&gt;"",INDEX('CoC Ranking Data'!$A$1:$CB$106,ROW($E46),70),"")</f>
        <v>Yes</v>
      </c>
      <c r="E43" s="8">
        <f t="shared" si="0"/>
        <v>10</v>
      </c>
    </row>
    <row r="44" spans="1:5" s="9"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89" t="str">
        <f>IF(INDEX('CoC Ranking Data'!$A$1:$CB$106,ROW($E47),70)&lt;&gt;"",INDEX('CoC Ranking Data'!$A$1:$CB$106,ROW($E47),70),"")</f>
        <v>Yes</v>
      </c>
      <c r="E44" s="8">
        <f t="shared" si="0"/>
        <v>10</v>
      </c>
    </row>
    <row r="45" spans="1:5" s="9"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89" t="str">
        <f>IF(INDEX('CoC Ranking Data'!$A$1:$CB$106,ROW($E48),70)&lt;&gt;"",INDEX('CoC Ranking Data'!$A$1:$CB$106,ROW($E48),70),"")</f>
        <v>Yes</v>
      </c>
      <c r="E45" s="8">
        <f t="shared" si="0"/>
        <v>10</v>
      </c>
    </row>
    <row r="46" spans="1:5" s="9"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89" t="str">
        <f>IF(INDEX('CoC Ranking Data'!$A$1:$CB$106,ROW($E49),70)&lt;&gt;"",INDEX('CoC Ranking Data'!$A$1:$CB$106,ROW($E49),70),"")</f>
        <v>Yes</v>
      </c>
      <c r="E46" s="8">
        <f t="shared" si="0"/>
        <v>10</v>
      </c>
    </row>
    <row r="47" spans="1:5" s="9"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89" t="str">
        <f>IF(INDEX('CoC Ranking Data'!$A$1:$CB$106,ROW($E50),70)&lt;&gt;"",INDEX('CoC Ranking Data'!$A$1:$CB$106,ROW($E50),70),"")</f>
        <v>No</v>
      </c>
      <c r="E47" s="8">
        <v>10</v>
      </c>
    </row>
    <row r="48" spans="1:5" s="9"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89" t="str">
        <f>IF(INDEX('CoC Ranking Data'!$A$1:$CB$106,ROW($E51),70)&lt;&gt;"",INDEX('CoC Ranking Data'!$A$1:$CB$106,ROW($E51),70),"")</f>
        <v>Yes</v>
      </c>
      <c r="E48" s="8">
        <f t="shared" si="0"/>
        <v>10</v>
      </c>
    </row>
    <row r="49" spans="1:5" s="9"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89" t="str">
        <f>IF(INDEX('CoC Ranking Data'!$A$1:$CB$106,ROW($E52),70)&lt;&gt;"",INDEX('CoC Ranking Data'!$A$1:$CB$106,ROW($E52),70),"")</f>
        <v>Yes</v>
      </c>
      <c r="E49" s="8">
        <f t="shared" si="0"/>
        <v>10</v>
      </c>
    </row>
    <row r="50" spans="1:5" s="9"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89" t="str">
        <f>IF(INDEX('CoC Ranking Data'!$A$1:$CB$106,ROW($E53),70)&lt;&gt;"",INDEX('CoC Ranking Data'!$A$1:$CB$106,ROW($E53),70),"")</f>
        <v>Yes</v>
      </c>
      <c r="E50" s="8">
        <f t="shared" si="0"/>
        <v>10</v>
      </c>
    </row>
    <row r="51" spans="1:5" s="9"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89" t="str">
        <f>IF(INDEX('CoC Ranking Data'!$A$1:$CB$106,ROW($E54),70)&lt;&gt;"",INDEX('CoC Ranking Data'!$A$1:$CB$106,ROW($E54),70),"")</f>
        <v/>
      </c>
      <c r="E51" s="8" t="str">
        <f t="shared" si="0"/>
        <v/>
      </c>
    </row>
    <row r="52" spans="1:5" s="9"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89" t="str">
        <f>IF(INDEX('CoC Ranking Data'!$A$1:$CB$106,ROW($E55),70)&lt;&gt;"",INDEX('CoC Ranking Data'!$A$1:$CB$106,ROW($E55),70),"")</f>
        <v/>
      </c>
      <c r="E52" s="8" t="str">
        <f t="shared" si="0"/>
        <v/>
      </c>
    </row>
    <row r="53" spans="1:5" x14ac:dyDescent="0.25">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89" t="str">
        <f>IF(INDEX('CoC Ranking Data'!$A$1:$CB$106,ROW($E56),70)&lt;&gt;"",INDEX('CoC Ranking Data'!$A$1:$CB$106,ROW($E56),70),"")</f>
        <v/>
      </c>
      <c r="E53" s="8" t="str">
        <f t="shared" si="0"/>
        <v/>
      </c>
    </row>
    <row r="54" spans="1:5" x14ac:dyDescent="0.25">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89" t="str">
        <f>IF(INDEX('CoC Ranking Data'!$A$1:$CB$106,ROW($E57),70)&lt;&gt;"",INDEX('CoC Ranking Data'!$A$1:$CB$106,ROW($E57),70),"")</f>
        <v/>
      </c>
      <c r="E54" s="8" t="str">
        <f t="shared" si="0"/>
        <v/>
      </c>
    </row>
    <row r="55" spans="1:5" x14ac:dyDescent="0.25">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89" t="str">
        <f>IF(INDEX('CoC Ranking Data'!$A$1:$CB$106,ROW($E58),70)&lt;&gt;"",INDEX('CoC Ranking Data'!$A$1:$CB$106,ROW($E58),70),"")</f>
        <v/>
      </c>
      <c r="E55" s="8" t="str">
        <f t="shared" si="0"/>
        <v/>
      </c>
    </row>
    <row r="56" spans="1:5" x14ac:dyDescent="0.25">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89" t="str">
        <f>IF(INDEX('CoC Ranking Data'!$A$1:$CB$106,ROW($E59),70)&lt;&gt;"",INDEX('CoC Ranking Data'!$A$1:$CB$106,ROW($E59),70),"")</f>
        <v/>
      </c>
      <c r="E56" s="8" t="str">
        <f t="shared" si="0"/>
        <v/>
      </c>
    </row>
    <row r="57" spans="1:5" x14ac:dyDescent="0.25">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89" t="str">
        <f>IF(INDEX('CoC Ranking Data'!$A$1:$CB$106,ROW($E60),70)&lt;&gt;"",INDEX('CoC Ranking Data'!$A$1:$CB$106,ROW($E60),70),"")</f>
        <v/>
      </c>
      <c r="E57" s="8" t="str">
        <f t="shared" si="0"/>
        <v/>
      </c>
    </row>
    <row r="58" spans="1:5" x14ac:dyDescent="0.25">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89" t="str">
        <f>IF(INDEX('CoC Ranking Data'!$A$1:$CB$106,ROW($E61),70)&lt;&gt;"",INDEX('CoC Ranking Data'!$A$1:$CB$106,ROW($E61),70),"")</f>
        <v/>
      </c>
      <c r="E58" s="8" t="str">
        <f t="shared" si="0"/>
        <v/>
      </c>
    </row>
    <row r="59" spans="1:5" x14ac:dyDescent="0.25">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89" t="str">
        <f>IF(INDEX('CoC Ranking Data'!$A$1:$CB$106,ROW($E62),70)&lt;&gt;"",INDEX('CoC Ranking Data'!$A$1:$CB$106,ROW($E62),70),"")</f>
        <v/>
      </c>
      <c r="E59" s="8" t="str">
        <f t="shared" si="0"/>
        <v/>
      </c>
    </row>
    <row r="60" spans="1:5" x14ac:dyDescent="0.25">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89" t="str">
        <f>IF(INDEX('CoC Ranking Data'!$A$1:$CB$106,ROW($E63),70)&lt;&gt;"",INDEX('CoC Ranking Data'!$A$1:$CB$106,ROW($E63),70),"")</f>
        <v/>
      </c>
      <c r="E60" s="8" t="str">
        <f t="shared" si="0"/>
        <v/>
      </c>
    </row>
    <row r="61" spans="1:5" x14ac:dyDescent="0.25">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89" t="str">
        <f>IF(INDEX('CoC Ranking Data'!$A$1:$CB$106,ROW($E64),70)&lt;&gt;"",INDEX('CoC Ranking Data'!$A$1:$CB$106,ROW($E64),70),"")</f>
        <v/>
      </c>
      <c r="E61" s="8" t="str">
        <f t="shared" si="0"/>
        <v/>
      </c>
    </row>
    <row r="62" spans="1:5" x14ac:dyDescent="0.25">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89" t="str">
        <f>IF(INDEX('CoC Ranking Data'!$A$1:$CB$106,ROW($E65),70)&lt;&gt;"",INDEX('CoC Ranking Data'!$A$1:$CB$106,ROW($E65),70),"")</f>
        <v/>
      </c>
      <c r="E62" s="8" t="str">
        <f t="shared" si="0"/>
        <v/>
      </c>
    </row>
    <row r="63" spans="1:5" x14ac:dyDescent="0.25">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89" t="str">
        <f>IF(INDEX('CoC Ranking Data'!$A$1:$CB$106,ROW($E66),70)&lt;&gt;"",INDEX('CoC Ranking Data'!$A$1:$CB$106,ROW($E66),70),"")</f>
        <v/>
      </c>
      <c r="E63" s="8" t="str">
        <f t="shared" si="0"/>
        <v/>
      </c>
    </row>
    <row r="64" spans="1:5" x14ac:dyDescent="0.25">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89" t="str">
        <f>IF(INDEX('CoC Ranking Data'!$A$1:$CB$106,ROW($E67),70)&lt;&gt;"",INDEX('CoC Ranking Data'!$A$1:$CB$106,ROW($E67),70),"")</f>
        <v/>
      </c>
      <c r="E64" s="8" t="str">
        <f t="shared" si="0"/>
        <v/>
      </c>
    </row>
    <row r="65" spans="1:5" x14ac:dyDescent="0.25">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89" t="str">
        <f>IF(INDEX('CoC Ranking Data'!$A$1:$CB$106,ROW($E68),70)&lt;&gt;"",INDEX('CoC Ranking Data'!$A$1:$CB$106,ROW($E68),70),"")</f>
        <v/>
      </c>
      <c r="E65" s="8" t="str">
        <f t="shared" si="0"/>
        <v/>
      </c>
    </row>
    <row r="66" spans="1:5" x14ac:dyDescent="0.25">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89" t="str">
        <f>IF(INDEX('CoC Ranking Data'!$A$1:$CB$106,ROW($E69),70)&lt;&gt;"",INDEX('CoC Ranking Data'!$A$1:$CB$106,ROW($E69),70),"")</f>
        <v/>
      </c>
      <c r="E66" s="8" t="str">
        <f t="shared" si="0"/>
        <v/>
      </c>
    </row>
    <row r="67" spans="1:5" x14ac:dyDescent="0.25">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89" t="str">
        <f>IF(INDEX('CoC Ranking Data'!$A$1:$CB$106,ROW($E70),70)&lt;&gt;"",INDEX('CoC Ranking Data'!$A$1:$CB$106,ROW($E70),70),"")</f>
        <v/>
      </c>
      <c r="E67" s="8" t="str">
        <f t="shared" si="0"/>
        <v/>
      </c>
    </row>
    <row r="68" spans="1:5" x14ac:dyDescent="0.25">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89" t="str">
        <f>IF(INDEX('CoC Ranking Data'!$A$1:$CB$106,ROW($E71),70)&lt;&gt;"",INDEX('CoC Ranking Data'!$A$1:$CB$106,ROW($E71),70),"")</f>
        <v/>
      </c>
      <c r="E68" s="8" t="str">
        <f t="shared" si="0"/>
        <v/>
      </c>
    </row>
    <row r="69" spans="1:5" x14ac:dyDescent="0.25">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89" t="str">
        <f>IF(INDEX('CoC Ranking Data'!$A$1:$CB$106,ROW($E72),70)&lt;&gt;"",INDEX('CoC Ranking Data'!$A$1:$CB$106,ROW($E72),70),"")</f>
        <v/>
      </c>
      <c r="E69" s="8" t="str">
        <f t="shared" si="0"/>
        <v/>
      </c>
    </row>
    <row r="70" spans="1:5" x14ac:dyDescent="0.25">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89" t="str">
        <f>IF(INDEX('CoC Ranking Data'!$A$1:$CB$106,ROW($E73),70)&lt;&gt;"",INDEX('CoC Ranking Data'!$A$1:$CB$106,ROW($E73),70),"")</f>
        <v/>
      </c>
      <c r="E70" s="8" t="str">
        <f t="shared" si="0"/>
        <v/>
      </c>
    </row>
    <row r="71" spans="1:5" x14ac:dyDescent="0.25">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89" t="str">
        <f>IF(INDEX('CoC Ranking Data'!$A$1:$CB$106,ROW($E74),70)&lt;&gt;"",INDEX('CoC Ranking Data'!$A$1:$CB$106,ROW($E74),70),"")</f>
        <v/>
      </c>
      <c r="E71" s="8" t="str">
        <f t="shared" ref="E71:E102" si="1">IF(A71&lt;&gt;"", IF(D71 = "Yes", 10, 0), "")</f>
        <v/>
      </c>
    </row>
    <row r="72" spans="1:5" x14ac:dyDescent="0.25">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89" t="str">
        <f>IF(INDEX('CoC Ranking Data'!$A$1:$CB$106,ROW($E75),70)&lt;&gt;"",INDEX('CoC Ranking Data'!$A$1:$CB$106,ROW($E75),70),"")</f>
        <v/>
      </c>
      <c r="E72" s="8" t="str">
        <f t="shared" si="1"/>
        <v/>
      </c>
    </row>
    <row r="73" spans="1:5" x14ac:dyDescent="0.25">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89" t="str">
        <f>IF(INDEX('CoC Ranking Data'!$A$1:$CB$106,ROW($E76),70)&lt;&gt;"",INDEX('CoC Ranking Data'!$A$1:$CB$106,ROW($E76),70),"")</f>
        <v/>
      </c>
      <c r="E73" s="8" t="str">
        <f t="shared" si="1"/>
        <v/>
      </c>
    </row>
    <row r="74" spans="1:5" x14ac:dyDescent="0.25">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89" t="str">
        <f>IF(INDEX('CoC Ranking Data'!$A$1:$CB$106,ROW($E77),70)&lt;&gt;"",INDEX('CoC Ranking Data'!$A$1:$CB$106,ROW($E77),70),"")</f>
        <v/>
      </c>
      <c r="E74" s="8" t="str">
        <f t="shared" si="1"/>
        <v/>
      </c>
    </row>
    <row r="75" spans="1:5" x14ac:dyDescent="0.25">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89" t="str">
        <f>IF(INDEX('CoC Ranking Data'!$A$1:$CB$106,ROW($E78),70)&lt;&gt;"",INDEX('CoC Ranking Data'!$A$1:$CB$106,ROW($E78),70),"")</f>
        <v/>
      </c>
      <c r="E75" s="8" t="str">
        <f t="shared" si="1"/>
        <v/>
      </c>
    </row>
    <row r="76" spans="1:5" x14ac:dyDescent="0.25">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89" t="str">
        <f>IF(INDEX('CoC Ranking Data'!$A$1:$CB$106,ROW($E79),70)&lt;&gt;"",INDEX('CoC Ranking Data'!$A$1:$CB$106,ROW($E79),70),"")</f>
        <v/>
      </c>
      <c r="E76" s="8" t="str">
        <f t="shared" si="1"/>
        <v/>
      </c>
    </row>
    <row r="77" spans="1:5" x14ac:dyDescent="0.25">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89" t="str">
        <f>IF(INDEX('CoC Ranking Data'!$A$1:$CB$106,ROW($E80),70)&lt;&gt;"",INDEX('CoC Ranking Data'!$A$1:$CB$106,ROW($E80),70),"")</f>
        <v/>
      </c>
      <c r="E77" s="8" t="str">
        <f t="shared" si="1"/>
        <v/>
      </c>
    </row>
    <row r="78" spans="1:5" x14ac:dyDescent="0.25">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89" t="str">
        <f>IF(INDEX('CoC Ranking Data'!$A$1:$CB$106,ROW($E81),70)&lt;&gt;"",INDEX('CoC Ranking Data'!$A$1:$CB$106,ROW($E81),70),"")</f>
        <v/>
      </c>
      <c r="E78" s="8" t="str">
        <f t="shared" si="1"/>
        <v/>
      </c>
    </row>
    <row r="79" spans="1:5" x14ac:dyDescent="0.25">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89" t="str">
        <f>IF(INDEX('CoC Ranking Data'!$A$1:$CB$106,ROW($E82),70)&lt;&gt;"",INDEX('CoC Ranking Data'!$A$1:$CB$106,ROW($E82),70),"")</f>
        <v/>
      </c>
      <c r="E79" s="8" t="str">
        <f t="shared" si="1"/>
        <v/>
      </c>
    </row>
    <row r="80" spans="1:5" x14ac:dyDescent="0.25">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89" t="str">
        <f>IF(INDEX('CoC Ranking Data'!$A$1:$CB$106,ROW($E83),70)&lt;&gt;"",INDEX('CoC Ranking Data'!$A$1:$CB$106,ROW($E83),70),"")</f>
        <v/>
      </c>
      <c r="E80" s="8" t="str">
        <f t="shared" si="1"/>
        <v/>
      </c>
    </row>
    <row r="81" spans="1:5" x14ac:dyDescent="0.25">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89" t="str">
        <f>IF(INDEX('CoC Ranking Data'!$A$1:$CB$106,ROW($E84),70)&lt;&gt;"",INDEX('CoC Ranking Data'!$A$1:$CB$106,ROW($E84),70),"")</f>
        <v/>
      </c>
      <c r="E81" s="8" t="str">
        <f t="shared" si="1"/>
        <v/>
      </c>
    </row>
    <row r="82" spans="1:5" x14ac:dyDescent="0.25">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89" t="str">
        <f>IF(INDEX('CoC Ranking Data'!$A$1:$CB$106,ROW($E85),70)&lt;&gt;"",INDEX('CoC Ranking Data'!$A$1:$CB$106,ROW($E85),70),"")</f>
        <v/>
      </c>
      <c r="E82" s="8" t="str">
        <f t="shared" si="1"/>
        <v/>
      </c>
    </row>
    <row r="83" spans="1:5" x14ac:dyDescent="0.25">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89" t="str">
        <f>IF(INDEX('CoC Ranking Data'!$A$1:$CB$106,ROW($E86),70)&lt;&gt;"",INDEX('CoC Ranking Data'!$A$1:$CB$106,ROW($E86),70),"")</f>
        <v/>
      </c>
      <c r="E83" s="8" t="str">
        <f t="shared" si="1"/>
        <v/>
      </c>
    </row>
    <row r="84" spans="1:5" x14ac:dyDescent="0.25">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89" t="str">
        <f>IF(INDEX('CoC Ranking Data'!$A$1:$CB$106,ROW($E87),70)&lt;&gt;"",INDEX('CoC Ranking Data'!$A$1:$CB$106,ROW($E87),70),"")</f>
        <v/>
      </c>
      <c r="E84" s="8" t="str">
        <f t="shared" si="1"/>
        <v/>
      </c>
    </row>
    <row r="85" spans="1:5" x14ac:dyDescent="0.25">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89" t="str">
        <f>IF(INDEX('CoC Ranking Data'!$A$1:$CB$106,ROW($E88),70)&lt;&gt;"",INDEX('CoC Ranking Data'!$A$1:$CB$106,ROW($E88),70),"")</f>
        <v/>
      </c>
      <c r="E85" s="8" t="str">
        <f t="shared" si="1"/>
        <v/>
      </c>
    </row>
    <row r="86" spans="1:5" x14ac:dyDescent="0.25">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89" t="str">
        <f>IF(INDEX('CoC Ranking Data'!$A$1:$CB$106,ROW($E89),70)&lt;&gt;"",INDEX('CoC Ranking Data'!$A$1:$CB$106,ROW($E89),70),"")</f>
        <v/>
      </c>
      <c r="E86" s="8" t="str">
        <f t="shared" si="1"/>
        <v/>
      </c>
    </row>
    <row r="87" spans="1:5" x14ac:dyDescent="0.25">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89" t="str">
        <f>IF(INDEX('CoC Ranking Data'!$A$1:$CB$106,ROW($E90),70)&lt;&gt;"",INDEX('CoC Ranking Data'!$A$1:$CB$106,ROW($E90),70),"")</f>
        <v/>
      </c>
      <c r="E87" s="8" t="str">
        <f t="shared" si="1"/>
        <v/>
      </c>
    </row>
    <row r="88" spans="1:5" x14ac:dyDescent="0.25">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89" t="str">
        <f>IF(INDEX('CoC Ranking Data'!$A$1:$CB$106,ROW($E91),70)&lt;&gt;"",INDEX('CoC Ranking Data'!$A$1:$CB$106,ROW($E91),70),"")</f>
        <v/>
      </c>
      <c r="E88" s="8" t="str">
        <f t="shared" si="1"/>
        <v/>
      </c>
    </row>
    <row r="89" spans="1:5" x14ac:dyDescent="0.25">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89" t="str">
        <f>IF(INDEX('CoC Ranking Data'!$A$1:$CB$106,ROW($E92),70)&lt;&gt;"",INDEX('CoC Ranking Data'!$A$1:$CB$106,ROW($E92),70),"")</f>
        <v/>
      </c>
      <c r="E89" s="8" t="str">
        <f t="shared" si="1"/>
        <v/>
      </c>
    </row>
    <row r="90" spans="1:5" x14ac:dyDescent="0.25">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89" t="str">
        <f>IF(INDEX('CoC Ranking Data'!$A$1:$CB$106,ROW($E93),70)&lt;&gt;"",INDEX('CoC Ranking Data'!$A$1:$CB$106,ROW($E93),70),"")</f>
        <v/>
      </c>
      <c r="E90" s="8" t="str">
        <f t="shared" si="1"/>
        <v/>
      </c>
    </row>
    <row r="91" spans="1:5" x14ac:dyDescent="0.25">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89" t="str">
        <f>IF(INDEX('CoC Ranking Data'!$A$1:$CB$106,ROW($E94),70)&lt;&gt;"",INDEX('CoC Ranking Data'!$A$1:$CB$106,ROW($E94),70),"")</f>
        <v/>
      </c>
      <c r="E91" s="8" t="str">
        <f t="shared" si="1"/>
        <v/>
      </c>
    </row>
    <row r="92" spans="1:5" x14ac:dyDescent="0.25">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89" t="str">
        <f>IF(INDEX('CoC Ranking Data'!$A$1:$CB$106,ROW($E95),70)&lt;&gt;"",INDEX('CoC Ranking Data'!$A$1:$CB$106,ROW($E95),70),"")</f>
        <v/>
      </c>
      <c r="E92" s="8" t="str">
        <f t="shared" si="1"/>
        <v/>
      </c>
    </row>
    <row r="93" spans="1:5" x14ac:dyDescent="0.25">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89" t="str">
        <f>IF(INDEX('CoC Ranking Data'!$A$1:$CB$106,ROW($E96),70)&lt;&gt;"",INDEX('CoC Ranking Data'!$A$1:$CB$106,ROW($E96),70),"")</f>
        <v/>
      </c>
      <c r="E93" s="8" t="str">
        <f t="shared" si="1"/>
        <v/>
      </c>
    </row>
    <row r="94" spans="1:5" x14ac:dyDescent="0.25">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89" t="str">
        <f>IF(INDEX('CoC Ranking Data'!$A$1:$CB$106,ROW($E97),70)&lt;&gt;"",INDEX('CoC Ranking Data'!$A$1:$CB$106,ROW($E97),70),"")</f>
        <v/>
      </c>
      <c r="E94" s="8" t="str">
        <f t="shared" si="1"/>
        <v/>
      </c>
    </row>
    <row r="95" spans="1:5" x14ac:dyDescent="0.25">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89" t="str">
        <f>IF(INDEX('CoC Ranking Data'!$A$1:$CB$106,ROW($E98),70)&lt;&gt;"",INDEX('CoC Ranking Data'!$A$1:$CB$106,ROW($E98),70),"")</f>
        <v/>
      </c>
      <c r="E95" s="8" t="str">
        <f t="shared" si="1"/>
        <v/>
      </c>
    </row>
    <row r="96" spans="1:5" x14ac:dyDescent="0.25">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89" t="str">
        <f>IF(INDEX('CoC Ranking Data'!$A$1:$CB$106,ROW($E99),70)&lt;&gt;"",INDEX('CoC Ranking Data'!$A$1:$CB$106,ROW($E99),70),"")</f>
        <v/>
      </c>
      <c r="E96" s="8" t="str">
        <f t="shared" si="1"/>
        <v/>
      </c>
    </row>
    <row r="97" spans="1:5" x14ac:dyDescent="0.25">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89" t="str">
        <f>IF(INDEX('CoC Ranking Data'!$A$1:$CB$106,ROW($E100),70)&lt;&gt;"",INDEX('CoC Ranking Data'!$A$1:$CB$106,ROW($E100),70),"")</f>
        <v/>
      </c>
      <c r="E97" s="8" t="str">
        <f t="shared" si="1"/>
        <v/>
      </c>
    </row>
    <row r="98" spans="1:5" x14ac:dyDescent="0.25">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89" t="str">
        <f>IF(INDEX('CoC Ranking Data'!$A$1:$CB$106,ROW($E101),70)&lt;&gt;"",INDEX('CoC Ranking Data'!$A$1:$CB$106,ROW($E101),70),"")</f>
        <v/>
      </c>
      <c r="E98" s="8" t="str">
        <f t="shared" si="1"/>
        <v/>
      </c>
    </row>
    <row r="99" spans="1:5" x14ac:dyDescent="0.25">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89" t="str">
        <f>IF(INDEX('CoC Ranking Data'!$A$1:$CB$106,ROW($E102),70)&lt;&gt;"",INDEX('CoC Ranking Data'!$A$1:$CB$106,ROW($E102),70),"")</f>
        <v/>
      </c>
      <c r="E99" s="8" t="str">
        <f t="shared" si="1"/>
        <v/>
      </c>
    </row>
    <row r="100" spans="1:5" x14ac:dyDescent="0.25">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89" t="str">
        <f>IF(INDEX('CoC Ranking Data'!$A$1:$CB$106,ROW($E103),70)&lt;&gt;"",INDEX('CoC Ranking Data'!$A$1:$CB$106,ROW($E103),70),"")</f>
        <v/>
      </c>
      <c r="E100" s="8" t="str">
        <f t="shared" si="1"/>
        <v/>
      </c>
    </row>
    <row r="101" spans="1:5" x14ac:dyDescent="0.25">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89" t="str">
        <f>IF(INDEX('CoC Ranking Data'!$A$1:$CB$106,ROW($E104),70)&lt;&gt;"",INDEX('CoC Ranking Data'!$A$1:$CB$106,ROW($E104),70),"")</f>
        <v/>
      </c>
      <c r="E101" s="8" t="str">
        <f t="shared" si="1"/>
        <v/>
      </c>
    </row>
    <row r="102" spans="1:5" x14ac:dyDescent="0.25">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89" t="str">
        <f>IF(INDEX('CoC Ranking Data'!$A$1:$CB$106,ROW($E105),70)&lt;&gt;"",INDEX('CoC Ranking Data'!$A$1:$CB$106,ROW($E105),70),"")</f>
        <v/>
      </c>
      <c r="E102" s="8" t="str">
        <f t="shared" si="1"/>
        <v/>
      </c>
    </row>
  </sheetData>
  <sheetProtection algorithmName="SHA-512" hashValue="7GzCiLjFCqKssrWHnooFOOu9ZKD6BQbggKcg42h1i8yIkZmiWep4uo9qnilzfdzVlkwIXjKvKfperGnHeeWiNg==" saltValue="3kuEKqJdjjRNjMcdspaWKA==" spinCount="100000" sheet="1" selectLockedCells="1"/>
  <autoFilter ref="A5:E5" xr:uid="{00000000-0009-0000-0000-000021000000}">
    <filterColumn colId="0" showButton="0"/>
    <filterColumn colId="1" showButton="0"/>
    <filterColumn colId="2" showButton="0"/>
  </autoFilter>
  <hyperlinks>
    <hyperlink ref="E1" location="'Scoring Chart'!A1" display="Return to Scoring Chart"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
  <dimension ref="A1:H102"/>
  <sheetViews>
    <sheetView showGridLines="0" topLeftCell="B1" zoomScaleNormal="100" workbookViewId="0">
      <selection activeCell="D1" sqref="D1"/>
    </sheetView>
  </sheetViews>
  <sheetFormatPr defaultRowHeight="15" x14ac:dyDescent="0.25"/>
  <cols>
    <col min="1" max="1" width="54.5703125" customWidth="1"/>
    <col min="2" max="2" width="68.28515625" customWidth="1"/>
    <col min="3" max="3" width="23.42578125" style="1" customWidth="1"/>
    <col min="4" max="4" width="17.140625" style="1" customWidth="1"/>
    <col min="5" max="5" width="14.140625" customWidth="1"/>
    <col min="6" max="6" width="11.28515625" hidden="1" customWidth="1"/>
    <col min="7" max="7" width="11.7109375" style="302" customWidth="1"/>
    <col min="8" max="8" width="9.140625" style="528"/>
  </cols>
  <sheetData>
    <row r="1" spans="1:8" s="13" customFormat="1" ht="18" x14ac:dyDescent="0.25">
      <c r="B1" s="413" t="s">
        <v>838</v>
      </c>
      <c r="C1" s="41"/>
      <c r="D1" s="445" t="s">
        <v>581</v>
      </c>
      <c r="E1" s="445"/>
      <c r="F1" s="531"/>
      <c r="G1" s="526"/>
    </row>
    <row r="2" spans="1:8" s="13" customFormat="1" ht="18" x14ac:dyDescent="0.25">
      <c r="B2" s="373" t="s">
        <v>540</v>
      </c>
      <c r="C2" s="41"/>
      <c r="D2" s="425"/>
      <c r="G2" s="531"/>
      <c r="H2" s="526"/>
    </row>
    <row r="3" spans="1:8" s="255" customFormat="1" ht="28.5" x14ac:dyDescent="0.2">
      <c r="B3" s="424" t="s">
        <v>623</v>
      </c>
      <c r="C3" s="266"/>
      <c r="D3" s="425"/>
      <c r="G3" s="532"/>
      <c r="H3" s="527"/>
    </row>
    <row r="4" spans="1:8" s="255" customFormat="1" ht="27" customHeight="1" x14ac:dyDescent="0.2">
      <c r="B4" s="424" t="s">
        <v>849</v>
      </c>
      <c r="C4" s="266"/>
      <c r="G4" s="532"/>
      <c r="H4" s="527"/>
    </row>
    <row r="6" spans="1:8" ht="15.75" thickBot="1" x14ac:dyDescent="0.3">
      <c r="A6" s="1"/>
    </row>
    <row r="7" spans="1:8" s="12" customFormat="1" ht="30" thickBot="1" x14ac:dyDescent="0.3">
      <c r="A7" s="334" t="s">
        <v>2</v>
      </c>
      <c r="B7" s="335" t="s">
        <v>3</v>
      </c>
      <c r="C7" s="436" t="s">
        <v>126</v>
      </c>
      <c r="D7" s="437" t="s">
        <v>622</v>
      </c>
      <c r="E7" s="326" t="s">
        <v>1</v>
      </c>
      <c r="F7" s="530" t="s">
        <v>731</v>
      </c>
      <c r="G7" s="302"/>
      <c r="H7" s="528"/>
    </row>
    <row r="8" spans="1:8" s="9" customFormat="1" ht="12.75" x14ac:dyDescent="0.2">
      <c r="A8" s="79" t="str">
        <f>IF(INDEX('CoC Ranking Data'!$A$1:$CB$106,ROW($G9),4)&lt;&gt;"",INDEX('CoC Ranking Data'!$A$1:$CB$106,ROW($G9),4),"")</f>
        <v>Blair County Community Action Program</v>
      </c>
      <c r="B8" s="292" t="str">
        <f>IF(INDEX('CoC Ranking Data'!$A$1:$CB$106,ROW($G9),5)&lt;&gt;"",INDEX('CoC Ranking Data'!$A$1:$CB$106,ROW($G9),5),"")</f>
        <v>Rapid Re-Housing Consolidation</v>
      </c>
      <c r="C8" s="325">
        <f>IF(INDEX('CoC Ranking Data'!$A$1:$CB$106,ROW($G9),71)&lt;&gt;"",INDEX('CoC Ranking Data'!$A$1:$CB$106,ROW($G9),71),"")</f>
        <v>1</v>
      </c>
      <c r="D8" s="423">
        <f>IF(INDEX('CoC Ranking Data'!$A$1:$CB$106,ROW($G9),73)&lt;&gt;"",INDEX('CoC Ranking Data'!$A$1:$CB$106,ROW($G9),73),"")</f>
        <v>1</v>
      </c>
      <c r="E8" s="546">
        <f>IF(INDEX('CoC Ranking Data'!$A$1:$CB$106,ROW($G9),78)&lt;&gt;"",INDEX('CoC Ranking Data'!$A$1:$CB$106,ROW($G9),78),"")</f>
        <v>11</v>
      </c>
      <c r="F8" s="544">
        <v>1</v>
      </c>
      <c r="G8" s="435">
        <f>IF($A8&lt;&gt;"",IF($C8&lt;&gt;"",$C8 * 10,0) + IF($D8&lt;&gt;"", $D8, 0),"")</f>
        <v>11</v>
      </c>
      <c r="H8" s="529"/>
    </row>
    <row r="9" spans="1:8" s="9" customFormat="1" ht="12.75" x14ac:dyDescent="0.2">
      <c r="A9" s="292" t="str">
        <f>IF(INDEX('CoC Ranking Data'!$A$1:$CB$106,ROW($G10),4)&lt;&gt;"",INDEX('CoC Ranking Data'!$A$1:$CB$106,ROW($G10),4),"")</f>
        <v>Catholic Charities of the Diocese of Allentown</v>
      </c>
      <c r="B9" s="292" t="str">
        <f>IF(INDEX('CoC Ranking Data'!$A$1:$CB$106,ROW($G10),5)&lt;&gt;"",INDEX('CoC Ranking Data'!$A$1:$CB$106,ROW($G10),5),"")</f>
        <v>Permanent Supportive Housing Program</v>
      </c>
      <c r="C9" s="325">
        <f>IF(INDEX('CoC Ranking Data'!$A$1:$CB$106,ROW($G10),71)&lt;&gt;"",INDEX('CoC Ranking Data'!$A$1:$CB$106,ROW($G10),71),"")</f>
        <v>1</v>
      </c>
      <c r="D9" s="423">
        <f>IF(INDEX('CoC Ranking Data'!$A$1:$CB$106,ROW($G10),73)&lt;&gt;"",INDEX('CoC Ranking Data'!$A$1:$CB$106,ROW($G10),73),"")</f>
        <v>1</v>
      </c>
      <c r="E9" s="546">
        <f>IF(INDEX('CoC Ranking Data'!$A$1:$CB$106,ROW($G10),78)&lt;&gt;"",INDEX('CoC Ranking Data'!$A$1:$CB$106,ROW($G10),78),"")</f>
        <v>11</v>
      </c>
      <c r="F9" s="545">
        <v>1</v>
      </c>
      <c r="G9" s="435">
        <f t="shared" ref="G9:G72" si="0">IF($A9&lt;&gt;"",IF($C9&lt;&gt;"",$C9 * 10,0) + IF($D9&lt;&gt;"", $D9, 0),"")</f>
        <v>11</v>
      </c>
      <c r="H9" s="529"/>
    </row>
    <row r="10" spans="1:8" s="9" customFormat="1" ht="12.75" x14ac:dyDescent="0.2">
      <c r="A10" s="292" t="str">
        <f>IF(INDEX('CoC Ranking Data'!$A$1:$CB$106,ROW($G11),4)&lt;&gt;"",INDEX('CoC Ranking Data'!$A$1:$CB$106,ROW($G11),4),"")</f>
        <v>Catholic Social Services of the Diocese of Scranton, Inc.</v>
      </c>
      <c r="B10" s="292" t="str">
        <f>IF(INDEX('CoC Ranking Data'!$A$1:$CB$106,ROW($G11),5)&lt;&gt;"",INDEX('CoC Ranking Data'!$A$1:$CB$106,ROW($G11),5),"")</f>
        <v>PSHP Pike County</v>
      </c>
      <c r="C10" s="325">
        <f>IF(INDEX('CoC Ranking Data'!$A$1:$CB$106,ROW($G11),71)&lt;&gt;"",INDEX('CoC Ranking Data'!$A$1:$CB$106,ROW($G11),71),"")</f>
        <v>0.8</v>
      </c>
      <c r="D10" s="423" t="str">
        <f>IF(INDEX('CoC Ranking Data'!$A$1:$CB$106,ROW($G11),73)&lt;&gt;"",INDEX('CoC Ranking Data'!$A$1:$CB$106,ROW($G11),73),"")</f>
        <v/>
      </c>
      <c r="E10" s="546">
        <f>IF(INDEX('CoC Ranking Data'!$A$1:$CB$106,ROW($G11),78)&lt;&gt;"",INDEX('CoC Ranking Data'!$A$1:$CB$106,ROW($G11),78),"")</f>
        <v>10</v>
      </c>
      <c r="F10" s="545">
        <v>1</v>
      </c>
      <c r="G10" s="435">
        <f t="shared" si="0"/>
        <v>8</v>
      </c>
      <c r="H10" s="529"/>
    </row>
    <row r="11" spans="1:8" s="9" customFormat="1" ht="12.75" x14ac:dyDescent="0.2">
      <c r="A11" s="292" t="str">
        <f>IF(INDEX('CoC Ranking Data'!$A$1:$CB$106,ROW($G12),4)&lt;&gt;"",INDEX('CoC Ranking Data'!$A$1:$CB$106,ROW($G12),4),"")</f>
        <v>Catholic Social Services of the Diocese of Scranton, Inc.</v>
      </c>
      <c r="B11" s="292" t="str">
        <f>IF(INDEX('CoC Ranking Data'!$A$1:$CB$106,ROW($G12),5)&lt;&gt;"",INDEX('CoC Ranking Data'!$A$1:$CB$106,ROW($G12),5),"")</f>
        <v>Rural Permanent Supportive Housing Program</v>
      </c>
      <c r="C11" s="325">
        <f>IF(INDEX('CoC Ranking Data'!$A$1:$CB$106,ROW($G12),71)&lt;&gt;"",INDEX('CoC Ranking Data'!$A$1:$CB$106,ROW($G12),71),"")</f>
        <v>0.8</v>
      </c>
      <c r="D11" s="423" t="str">
        <f>IF(INDEX('CoC Ranking Data'!$A$1:$CB$106,ROW($G12),73)&lt;&gt;"",INDEX('CoC Ranking Data'!$A$1:$CB$106,ROW($G12),73),"")</f>
        <v/>
      </c>
      <c r="E11" s="546">
        <f>IF(INDEX('CoC Ranking Data'!$A$1:$CB$106,ROW($G12),78)&lt;&gt;"",INDEX('CoC Ranking Data'!$A$1:$CB$106,ROW($G12),78),"")</f>
        <v>10</v>
      </c>
      <c r="F11" s="545">
        <v>1</v>
      </c>
      <c r="G11" s="435">
        <f t="shared" si="0"/>
        <v>8</v>
      </c>
      <c r="H11" s="529"/>
    </row>
    <row r="12" spans="1:8" s="9" customFormat="1" ht="12.75" x14ac:dyDescent="0.2">
      <c r="A12" s="292" t="str">
        <f>IF(INDEX('CoC Ranking Data'!$A$1:$CB$106,ROW($G13),4)&lt;&gt;"",INDEX('CoC Ranking Data'!$A$1:$CB$106,ROW($G13),4),"")</f>
        <v>Catholic Social Services of the Diocese of Scranton, Inc.</v>
      </c>
      <c r="B12" s="292" t="str">
        <f>IF(INDEX('CoC Ranking Data'!$A$1:$CB$106,ROW($G13),5)&lt;&gt;"",INDEX('CoC Ranking Data'!$A$1:$CB$106,ROW($G13),5),"")</f>
        <v>Susquehanna/Wayne PSHP</v>
      </c>
      <c r="C12" s="325">
        <f>IF(INDEX('CoC Ranking Data'!$A$1:$CB$106,ROW($G13),71)&lt;&gt;"",INDEX('CoC Ranking Data'!$A$1:$CB$106,ROW($G13),71),"")</f>
        <v>0.8</v>
      </c>
      <c r="D12" s="423" t="str">
        <f>IF(INDEX('CoC Ranking Data'!$A$1:$CB$106,ROW($G13),73)&lt;&gt;"",INDEX('CoC Ranking Data'!$A$1:$CB$106,ROW($G13),73),"")</f>
        <v/>
      </c>
      <c r="E12" s="546">
        <f>IF(INDEX('CoC Ranking Data'!$A$1:$CB$106,ROW($G13),78)&lt;&gt;"",INDEX('CoC Ranking Data'!$A$1:$CB$106,ROW($G13),78),"")</f>
        <v>10</v>
      </c>
      <c r="F12" s="545">
        <v>0</v>
      </c>
      <c r="G12" s="435">
        <f t="shared" si="0"/>
        <v>8</v>
      </c>
      <c r="H12" s="529"/>
    </row>
    <row r="13" spans="1:8" s="9" customFormat="1" ht="12.75" x14ac:dyDescent="0.2">
      <c r="A13" s="292" t="str">
        <f>IF(INDEX('CoC Ranking Data'!$A$1:$CB$106,ROW($G14),4)&lt;&gt;"",INDEX('CoC Ranking Data'!$A$1:$CB$106,ROW($G14),4),"")</f>
        <v>Center for Community Action</v>
      </c>
      <c r="B13" s="292" t="str">
        <f>IF(INDEX('CoC Ranking Data'!$A$1:$CB$106,ROW($G14),5)&lt;&gt;"",INDEX('CoC Ranking Data'!$A$1:$CB$106,ROW($G14),5),"")</f>
        <v>Bedford, Fulton, Huntingdon RRH FFY2018</v>
      </c>
      <c r="C13" s="325">
        <f>IF(INDEX('CoC Ranking Data'!$A$1:$CB$106,ROW($G14),71)&lt;&gt;"",INDEX('CoC Ranking Data'!$A$1:$CB$106,ROW($G14),71),"")</f>
        <v>1</v>
      </c>
      <c r="D13" s="423">
        <f>IF(INDEX('CoC Ranking Data'!$A$1:$CB$106,ROW($G14),73)&lt;&gt;"",INDEX('CoC Ranking Data'!$A$1:$CB$106,ROW($G14),73),"")</f>
        <v>1</v>
      </c>
      <c r="E13" s="546">
        <f>IF(INDEX('CoC Ranking Data'!$A$1:$CB$106,ROW($G14),78)&lt;&gt;"",INDEX('CoC Ranking Data'!$A$1:$CB$106,ROW($G14),78),"")</f>
        <v>11</v>
      </c>
      <c r="F13" s="545">
        <v>0</v>
      </c>
      <c r="G13" s="435">
        <f t="shared" si="0"/>
        <v>11</v>
      </c>
      <c r="H13" s="529"/>
    </row>
    <row r="14" spans="1:8" s="9" customFormat="1" ht="12.75" x14ac:dyDescent="0.2">
      <c r="A14" s="292" t="str">
        <f>IF(INDEX('CoC Ranking Data'!$A$1:$CB$106,ROW($G15),4)&lt;&gt;"",INDEX('CoC Ranking Data'!$A$1:$CB$106,ROW($G15),4),"")</f>
        <v>Centre County Government</v>
      </c>
      <c r="B14" s="292" t="str">
        <f>IF(INDEX('CoC Ranking Data'!$A$1:$CB$106,ROW($G15),5)&lt;&gt;"",INDEX('CoC Ranking Data'!$A$1:$CB$106,ROW($G15),5),"")</f>
        <v>Centre County Rapid Re Housing Program</v>
      </c>
      <c r="C14" s="325">
        <f>IF(INDEX('CoC Ranking Data'!$A$1:$CB$106,ROW($G15),71)&lt;&gt;"",INDEX('CoC Ranking Data'!$A$1:$CB$106,ROW($G15),71),"")</f>
        <v>0.9</v>
      </c>
      <c r="D14" s="423" t="str">
        <f>IF(INDEX('CoC Ranking Data'!$A$1:$CB$106,ROW($G15),73)&lt;&gt;"",INDEX('CoC Ranking Data'!$A$1:$CB$106,ROW($G15),73),"")</f>
        <v/>
      </c>
      <c r="E14" s="546">
        <f>IF(INDEX('CoC Ranking Data'!$A$1:$CB$106,ROW($G15),78)&lt;&gt;"",INDEX('CoC Ranking Data'!$A$1:$CB$106,ROW($G15),78),"")</f>
        <v>9</v>
      </c>
      <c r="F14" s="545">
        <v>0</v>
      </c>
      <c r="G14" s="435">
        <f t="shared" si="0"/>
        <v>9</v>
      </c>
      <c r="H14" s="529"/>
    </row>
    <row r="15" spans="1:8" s="9" customFormat="1" ht="12.75" x14ac:dyDescent="0.2">
      <c r="A15" s="292" t="str">
        <f>IF(INDEX('CoC Ranking Data'!$A$1:$CB$106,ROW($G16),4)&lt;&gt;"",INDEX('CoC Ranking Data'!$A$1:$CB$106,ROW($G16),4),"")</f>
        <v>County of Cambria</v>
      </c>
      <c r="B15" s="292" t="str">
        <f>IF(INDEX('CoC Ranking Data'!$A$1:$CB$106,ROW($G16),5)&lt;&gt;"",INDEX('CoC Ranking Data'!$A$1:$CB$106,ROW($G16),5),"")</f>
        <v>Cambria County Comprehensive Housing Program</v>
      </c>
      <c r="C15" s="325">
        <f>IF(INDEX('CoC Ranking Data'!$A$1:$CB$106,ROW($G16),71)&lt;&gt;"",INDEX('CoC Ranking Data'!$A$1:$CB$106,ROW($G16),71),"")</f>
        <v>0.9</v>
      </c>
      <c r="D15" s="423" t="str">
        <f>IF(INDEX('CoC Ranking Data'!$A$1:$CB$106,ROW($G16),73)&lt;&gt;"",INDEX('CoC Ranking Data'!$A$1:$CB$106,ROW($G16),73),"")</f>
        <v/>
      </c>
      <c r="E15" s="546">
        <f>IF(INDEX('CoC Ranking Data'!$A$1:$CB$106,ROW($G16),78)&lt;&gt;"",INDEX('CoC Ranking Data'!$A$1:$CB$106,ROW($G16),78),"")</f>
        <v>10</v>
      </c>
      <c r="F15" s="545">
        <v>1</v>
      </c>
      <c r="G15" s="435">
        <f t="shared" si="0"/>
        <v>9</v>
      </c>
      <c r="H15" s="529"/>
    </row>
    <row r="16" spans="1:8" s="9" customFormat="1" ht="12.75" x14ac:dyDescent="0.2">
      <c r="A16" s="292" t="str">
        <f>IF(INDEX('CoC Ranking Data'!$A$1:$CB$106,ROW($G17),4)&lt;&gt;"",INDEX('CoC Ranking Data'!$A$1:$CB$106,ROW($G17),4),"")</f>
        <v>County of Franklin</v>
      </c>
      <c r="B16" s="292" t="str">
        <f>IF(INDEX('CoC Ranking Data'!$A$1:$CB$106,ROW($G17),5)&lt;&gt;"",INDEX('CoC Ranking Data'!$A$1:$CB$106,ROW($G17),5),"")</f>
        <v>Franklin/ Fulton S+C Project 2019</v>
      </c>
      <c r="C16" s="325">
        <f>IF(INDEX('CoC Ranking Data'!$A$1:$CB$106,ROW($G17),71)&lt;&gt;"",INDEX('CoC Ranking Data'!$A$1:$CB$106,ROW($G17),71),"")</f>
        <v>0.9</v>
      </c>
      <c r="D16" s="423" t="str">
        <f>IF(INDEX('CoC Ranking Data'!$A$1:$CB$106,ROW($G17),73)&lt;&gt;"",INDEX('CoC Ranking Data'!$A$1:$CB$106,ROW($G17),73),"")</f>
        <v/>
      </c>
      <c r="E16" s="546">
        <f>IF(INDEX('CoC Ranking Data'!$A$1:$CB$106,ROW($G17),78)&lt;&gt;"",INDEX('CoC Ranking Data'!$A$1:$CB$106,ROW($G17),78),"")</f>
        <v>9</v>
      </c>
      <c r="F16" s="545">
        <v>0</v>
      </c>
      <c r="G16" s="435">
        <f t="shared" si="0"/>
        <v>9</v>
      </c>
      <c r="H16" s="529"/>
    </row>
    <row r="17" spans="1:8" s="9" customFormat="1" ht="12.75" x14ac:dyDescent="0.2">
      <c r="A17" s="292" t="str">
        <f>IF(INDEX('CoC Ranking Data'!$A$1:$CB$106,ROW($G18),4)&lt;&gt;"",INDEX('CoC Ranking Data'!$A$1:$CB$106,ROW($G18),4),"")</f>
        <v>County of Franklin</v>
      </c>
      <c r="B17" s="292" t="str">
        <f>IF(INDEX('CoC Ranking Data'!$A$1:$CB$106,ROW($G18),5)&lt;&gt;"",INDEX('CoC Ranking Data'!$A$1:$CB$106,ROW($G18),5),"")</f>
        <v>Franklin/Fulton Homeless Assistance Project 2019</v>
      </c>
      <c r="C17" s="325">
        <f>IF(INDEX('CoC Ranking Data'!$A$1:$CB$106,ROW($G18),71)&lt;&gt;"",INDEX('CoC Ranking Data'!$A$1:$CB$106,ROW($G18),71),"")</f>
        <v>0.9</v>
      </c>
      <c r="D17" s="423" t="str">
        <f>IF(INDEX('CoC Ranking Data'!$A$1:$CB$106,ROW($G18),73)&lt;&gt;"",INDEX('CoC Ranking Data'!$A$1:$CB$106,ROW($G18),73),"")</f>
        <v/>
      </c>
      <c r="E17" s="546">
        <f>IF(INDEX('CoC Ranking Data'!$A$1:$CB$106,ROW($G18),78)&lt;&gt;"",INDEX('CoC Ranking Data'!$A$1:$CB$106,ROW($G18),78),"")</f>
        <v>9</v>
      </c>
      <c r="F17" s="545"/>
      <c r="G17" s="435">
        <f t="shared" si="0"/>
        <v>9</v>
      </c>
      <c r="H17" s="529"/>
    </row>
    <row r="18" spans="1:8" s="9" customFormat="1" ht="12.75" x14ac:dyDescent="0.2">
      <c r="A18" s="292" t="str">
        <f>IF(INDEX('CoC Ranking Data'!$A$1:$CB$106,ROW($G19),4)&lt;&gt;"",INDEX('CoC Ranking Data'!$A$1:$CB$106,ROW($G19),4),"")</f>
        <v>County of Lycoming DBA Lycoming-Clinton Joinder Board</v>
      </c>
      <c r="B18" s="292" t="str">
        <f>IF(INDEX('CoC Ranking Data'!$A$1:$CB$106,ROW($G19),5)&lt;&gt;"",INDEX('CoC Ranking Data'!$A$1:$CB$106,ROW($G19),5),"")</f>
        <v>Lycoming/Clinton Renewal #7</v>
      </c>
      <c r="C18" s="325">
        <f>IF(INDEX('CoC Ranking Data'!$A$1:$CB$106,ROW($G19),71)&lt;&gt;"",INDEX('CoC Ranking Data'!$A$1:$CB$106,ROW($G19),71),"")</f>
        <v>0.8571428571428571</v>
      </c>
      <c r="D18" s="423" t="str">
        <f>IF(INDEX('CoC Ranking Data'!$A$1:$CB$106,ROW($G19),73)&lt;&gt;"",INDEX('CoC Ranking Data'!$A$1:$CB$106,ROW($G19),73),"")</f>
        <v/>
      </c>
      <c r="E18" s="546">
        <f>IF(INDEX('CoC Ranking Data'!$A$1:$CB$106,ROW($G19),78)&lt;&gt;"",INDEX('CoC Ranking Data'!$A$1:$CB$106,ROW($G19),78),"")</f>
        <v>8.5714285714285712</v>
      </c>
      <c r="F18" s="545"/>
      <c r="G18" s="435">
        <f t="shared" si="0"/>
        <v>8.5714285714285712</v>
      </c>
      <c r="H18" s="529"/>
    </row>
    <row r="19" spans="1:8" s="9" customFormat="1" ht="12.75" x14ac:dyDescent="0.2">
      <c r="A19" s="292" t="str">
        <f>IF(INDEX('CoC Ranking Data'!$A$1:$CB$106,ROW($G20),4)&lt;&gt;"",INDEX('CoC Ranking Data'!$A$1:$CB$106,ROW($G20),4),"")</f>
        <v>Fitzmaurice Community Services, Inc</v>
      </c>
      <c r="B19" s="292" t="str">
        <f>IF(INDEX('CoC Ranking Data'!$A$1:$CB$106,ROW($G20),5)&lt;&gt;"",INDEX('CoC Ranking Data'!$A$1:$CB$106,ROW($G20),5),"")</f>
        <v>Pathfinders</v>
      </c>
      <c r="C19" s="325">
        <f>IF(INDEX('CoC Ranking Data'!$A$1:$CB$106,ROW($G20),71)&lt;&gt;"",INDEX('CoC Ranking Data'!$A$1:$CB$106,ROW($G20),71),"")</f>
        <v>1</v>
      </c>
      <c r="D19" s="423">
        <f>IF(INDEX('CoC Ranking Data'!$A$1:$CB$106,ROW($G20),73)&lt;&gt;"",INDEX('CoC Ranking Data'!$A$1:$CB$106,ROW($G20),73),"")</f>
        <v>1</v>
      </c>
      <c r="E19" s="546">
        <f>IF(INDEX('CoC Ranking Data'!$A$1:$CB$106,ROW($G20),78)&lt;&gt;"",INDEX('CoC Ranking Data'!$A$1:$CB$106,ROW($G20),78),"")</f>
        <v>11</v>
      </c>
      <c r="F19" s="545">
        <v>0</v>
      </c>
      <c r="G19" s="435">
        <f t="shared" si="0"/>
        <v>11</v>
      </c>
      <c r="H19" s="529"/>
    </row>
    <row r="20" spans="1:8" s="9" customFormat="1" ht="12.75" x14ac:dyDescent="0.2">
      <c r="A20" s="292" t="str">
        <f>IF(INDEX('CoC Ranking Data'!$A$1:$CB$106,ROW($G21),4)&lt;&gt;"",INDEX('CoC Ranking Data'!$A$1:$CB$106,ROW($G21),4),"")</f>
        <v>Housing Authority of Monroe County</v>
      </c>
      <c r="B20" s="292" t="str">
        <f>IF(INDEX('CoC Ranking Data'!$A$1:$CB$106,ROW($G21),5)&lt;&gt;"",INDEX('CoC Ranking Data'!$A$1:$CB$106,ROW($G21),5),"")</f>
        <v>Shelter Plus Care MC</v>
      </c>
      <c r="C20" s="325">
        <f>IF(INDEX('CoC Ranking Data'!$A$1:$CB$106,ROW($G21),71)&lt;&gt;"",INDEX('CoC Ranking Data'!$A$1:$CB$106,ROW($G21),71),"")</f>
        <v>1</v>
      </c>
      <c r="D20" s="423">
        <f>IF(INDEX('CoC Ranking Data'!$A$1:$CB$106,ROW($G21),73)&lt;&gt;"",INDEX('CoC Ranking Data'!$A$1:$CB$106,ROW($G21),73),"")</f>
        <v>1</v>
      </c>
      <c r="E20" s="546">
        <f>IF(INDEX('CoC Ranking Data'!$A$1:$CB$106,ROW($G21),78)&lt;&gt;"",INDEX('CoC Ranking Data'!$A$1:$CB$106,ROW($G21),78),"")</f>
        <v>11</v>
      </c>
      <c r="F20" s="545">
        <v>1</v>
      </c>
      <c r="G20" s="435">
        <f t="shared" si="0"/>
        <v>11</v>
      </c>
      <c r="H20" s="529"/>
    </row>
    <row r="21" spans="1:8" s="9" customFormat="1" ht="12.75" x14ac:dyDescent="0.2">
      <c r="A21" s="292" t="str">
        <f>IF(INDEX('CoC Ranking Data'!$A$1:$CB$106,ROW($G22),4)&lt;&gt;"",INDEX('CoC Ranking Data'!$A$1:$CB$106,ROW($G22),4),"")</f>
        <v>Housing Authority of the County of Cumberland</v>
      </c>
      <c r="B21" s="292" t="str">
        <f>IF(INDEX('CoC Ranking Data'!$A$1:$CB$106,ROW($G22),5)&lt;&gt;"",INDEX('CoC Ranking Data'!$A$1:$CB$106,ROW($G22),5),"")</f>
        <v>Carlisle Supportive Housing Program</v>
      </c>
      <c r="C21" s="325">
        <f>IF(INDEX('CoC Ranking Data'!$A$1:$CB$106,ROW($G22),71)&lt;&gt;"",INDEX('CoC Ranking Data'!$A$1:$CB$106,ROW($G22),71),"")</f>
        <v>1</v>
      </c>
      <c r="D21" s="423">
        <f>IF(INDEX('CoC Ranking Data'!$A$1:$CB$106,ROW($G22),73)&lt;&gt;"",INDEX('CoC Ranking Data'!$A$1:$CB$106,ROW($G22),73),"")</f>
        <v>1</v>
      </c>
      <c r="E21" s="546">
        <f>IF(INDEX('CoC Ranking Data'!$A$1:$CB$106,ROW($G22),78)&lt;&gt;"",INDEX('CoC Ranking Data'!$A$1:$CB$106,ROW($G22),78),"")</f>
        <v>11</v>
      </c>
      <c r="F21" s="545">
        <v>1</v>
      </c>
      <c r="G21" s="435">
        <f t="shared" si="0"/>
        <v>11</v>
      </c>
      <c r="H21" s="529"/>
    </row>
    <row r="22" spans="1:8" s="9" customFormat="1" ht="12.75" x14ac:dyDescent="0.2">
      <c r="A22" s="292" t="str">
        <f>IF(INDEX('CoC Ranking Data'!$A$1:$CB$106,ROW($G23),4)&lt;&gt;"",INDEX('CoC Ranking Data'!$A$1:$CB$106,ROW($G23),4),"")</f>
        <v>Housing Authority of the County of Cumberland</v>
      </c>
      <c r="B22" s="292" t="str">
        <f>IF(INDEX('CoC Ranking Data'!$A$1:$CB$106,ROW($G23),5)&lt;&gt;"",INDEX('CoC Ranking Data'!$A$1:$CB$106,ROW($G23),5),"")</f>
        <v>Perry County Rapid ReHousing</v>
      </c>
      <c r="C22" s="325">
        <f>IF(INDEX('CoC Ranking Data'!$A$1:$CB$106,ROW($G23),71)&lt;&gt;"",INDEX('CoC Ranking Data'!$A$1:$CB$106,ROW($G23),71),"")</f>
        <v>1</v>
      </c>
      <c r="D22" s="423">
        <f>IF(INDEX('CoC Ranking Data'!$A$1:$CB$106,ROW($G23),73)&lt;&gt;"",INDEX('CoC Ranking Data'!$A$1:$CB$106,ROW($G23),73),"")</f>
        <v>1</v>
      </c>
      <c r="E22" s="546">
        <f>IF(INDEX('CoC Ranking Data'!$A$1:$CB$106,ROW($G23),78)&lt;&gt;"",INDEX('CoC Ranking Data'!$A$1:$CB$106,ROW($G23),78),"")</f>
        <v>11</v>
      </c>
      <c r="F22" s="545">
        <v>1</v>
      </c>
      <c r="G22" s="435">
        <f t="shared" si="0"/>
        <v>11</v>
      </c>
      <c r="H22" s="529"/>
    </row>
    <row r="23" spans="1:8" s="9" customFormat="1" ht="12.75" x14ac:dyDescent="0.2">
      <c r="A23" s="292" t="str">
        <f>IF(INDEX('CoC Ranking Data'!$A$1:$CB$106,ROW($G24),4)&lt;&gt;"",INDEX('CoC Ranking Data'!$A$1:$CB$106,ROW($G24),4),"")</f>
        <v>Housing Authority of the County of Cumberland</v>
      </c>
      <c r="B23" s="292" t="str">
        <f>IF(INDEX('CoC Ranking Data'!$A$1:$CB$106,ROW($G24),5)&lt;&gt;"",INDEX('CoC Ranking Data'!$A$1:$CB$106,ROW($G24),5),"")</f>
        <v>Perry County Veterans Program</v>
      </c>
      <c r="C23" s="325">
        <f>IF(INDEX('CoC Ranking Data'!$A$1:$CB$106,ROW($G24),71)&lt;&gt;"",INDEX('CoC Ranking Data'!$A$1:$CB$106,ROW($G24),71),"")</f>
        <v>1</v>
      </c>
      <c r="D23" s="423">
        <f>IF(INDEX('CoC Ranking Data'!$A$1:$CB$106,ROW($G24),73)&lt;&gt;"",INDEX('CoC Ranking Data'!$A$1:$CB$106,ROW($G24),73),"")</f>
        <v>1</v>
      </c>
      <c r="E23" s="546">
        <f>IF(INDEX('CoC Ranking Data'!$A$1:$CB$106,ROW($G24),78)&lt;&gt;"",INDEX('CoC Ranking Data'!$A$1:$CB$106,ROW($G24),78),"")</f>
        <v>11</v>
      </c>
      <c r="F23" s="545"/>
      <c r="G23" s="435">
        <f t="shared" si="0"/>
        <v>11</v>
      </c>
      <c r="H23" s="529"/>
    </row>
    <row r="24" spans="1:8" s="9" customFormat="1" ht="12.75" x14ac:dyDescent="0.2">
      <c r="A24" s="292" t="str">
        <f>IF(INDEX('CoC Ranking Data'!$A$1:$CB$106,ROW($G25),4)&lt;&gt;"",INDEX('CoC Ranking Data'!$A$1:$CB$106,ROW($G25),4),"")</f>
        <v>Housing Authority of the County of Cumberland</v>
      </c>
      <c r="B24" s="292" t="str">
        <f>IF(INDEX('CoC Ranking Data'!$A$1:$CB$106,ROW($G25),5)&lt;&gt;"",INDEX('CoC Ranking Data'!$A$1:$CB$106,ROW($G25),5),"")</f>
        <v>PSH Consolidated</v>
      </c>
      <c r="C24" s="325">
        <f>IF(INDEX('CoC Ranking Data'!$A$1:$CB$106,ROW($G25),71)&lt;&gt;"",INDEX('CoC Ranking Data'!$A$1:$CB$106,ROW($G25),71),"")</f>
        <v>1</v>
      </c>
      <c r="D24" s="423">
        <f>IF(INDEX('CoC Ranking Data'!$A$1:$CB$106,ROW($G25),73)&lt;&gt;"",INDEX('CoC Ranking Data'!$A$1:$CB$106,ROW($G25),73),"")</f>
        <v>1</v>
      </c>
      <c r="E24" s="546">
        <f>IF(INDEX('CoC Ranking Data'!$A$1:$CB$106,ROW($G25),78)&lt;&gt;"",INDEX('CoC Ranking Data'!$A$1:$CB$106,ROW($G25),78),"")</f>
        <v>11</v>
      </c>
      <c r="F24" s="545"/>
      <c r="G24" s="435">
        <f t="shared" si="0"/>
        <v>11</v>
      </c>
      <c r="H24" s="529"/>
    </row>
    <row r="25" spans="1:8" s="9" customFormat="1" ht="12.75" x14ac:dyDescent="0.2">
      <c r="A25" s="292" t="str">
        <f>IF(INDEX('CoC Ranking Data'!$A$1:$CB$106,ROW($G26),4)&lt;&gt;"",INDEX('CoC Ranking Data'!$A$1:$CB$106,ROW($G26),4),"")</f>
        <v>Housing Authority of the County of Cumberland</v>
      </c>
      <c r="B25" s="292" t="str">
        <f>IF(INDEX('CoC Ranking Data'!$A$1:$CB$106,ROW($G26),5)&lt;&gt;"",INDEX('CoC Ranking Data'!$A$1:$CB$106,ROW($G26),5),"")</f>
        <v>Rapid Rehousing Cumberland Perry Lebanon</v>
      </c>
      <c r="C25" s="325">
        <f>IF(INDEX('CoC Ranking Data'!$A$1:$CB$106,ROW($G26),71)&lt;&gt;"",INDEX('CoC Ranking Data'!$A$1:$CB$106,ROW($G26),71),"")</f>
        <v>1</v>
      </c>
      <c r="D25" s="423">
        <f>IF(INDEX('CoC Ranking Data'!$A$1:$CB$106,ROW($G26),73)&lt;&gt;"",INDEX('CoC Ranking Data'!$A$1:$CB$106,ROW($G26),73),"")</f>
        <v>1</v>
      </c>
      <c r="E25" s="546">
        <f>IF(INDEX('CoC Ranking Data'!$A$1:$CB$106,ROW($G26),78)&lt;&gt;"",INDEX('CoC Ranking Data'!$A$1:$CB$106,ROW($G26),78),"")</f>
        <v>11</v>
      </c>
      <c r="F25" s="545"/>
      <c r="G25" s="435">
        <f t="shared" si="0"/>
        <v>11</v>
      </c>
      <c r="H25" s="529"/>
    </row>
    <row r="26" spans="1:8" s="9" customFormat="1" ht="12.75" x14ac:dyDescent="0.2">
      <c r="A26" s="292" t="str">
        <f>IF(INDEX('CoC Ranking Data'!$A$1:$CB$106,ROW($G27),4)&lt;&gt;"",INDEX('CoC Ranking Data'!$A$1:$CB$106,ROW($G27),4),"")</f>
        <v>Housing Authority of the County of Cumberland</v>
      </c>
      <c r="B26" s="292" t="str">
        <f>IF(INDEX('CoC Ranking Data'!$A$1:$CB$106,ROW($G27),5)&lt;&gt;"",INDEX('CoC Ranking Data'!$A$1:$CB$106,ROW($G27),5),"")</f>
        <v>Rapid Rehousing II</v>
      </c>
      <c r="C26" s="325">
        <f>IF(INDEX('CoC Ranking Data'!$A$1:$CB$106,ROW($G27),71)&lt;&gt;"",INDEX('CoC Ranking Data'!$A$1:$CB$106,ROW($G27),71),"")</f>
        <v>1</v>
      </c>
      <c r="D26" s="423">
        <f>IF(INDEX('CoC Ranking Data'!$A$1:$CB$106,ROW($G27),73)&lt;&gt;"",INDEX('CoC Ranking Data'!$A$1:$CB$106,ROW($G27),73),"")</f>
        <v>1</v>
      </c>
      <c r="E26" s="546">
        <f>IF(INDEX('CoC Ranking Data'!$A$1:$CB$106,ROW($G27),78)&lt;&gt;"",INDEX('CoC Ranking Data'!$A$1:$CB$106,ROW($G27),78),"")</f>
        <v>11</v>
      </c>
      <c r="F26" s="545"/>
      <c r="G26" s="435">
        <f t="shared" si="0"/>
        <v>11</v>
      </c>
      <c r="H26" s="529"/>
    </row>
    <row r="27" spans="1:8" s="9" customFormat="1" ht="12.75" x14ac:dyDescent="0.2">
      <c r="A27" s="292" t="str">
        <f>IF(INDEX('CoC Ranking Data'!$A$1:$CB$106,ROW($G28),4)&lt;&gt;"",INDEX('CoC Ranking Data'!$A$1:$CB$106,ROW($G28),4),"")</f>
        <v>Housing Authority of the County of Cumberland</v>
      </c>
      <c r="B27" s="292" t="str">
        <f>IF(INDEX('CoC Ranking Data'!$A$1:$CB$106,ROW($G28),5)&lt;&gt;"",INDEX('CoC Ranking Data'!$A$1:$CB$106,ROW($G28),5),"")</f>
        <v>Shelter + Care Chronic</v>
      </c>
      <c r="C27" s="325">
        <f>IF(INDEX('CoC Ranking Data'!$A$1:$CB$106,ROW($G28),71)&lt;&gt;"",INDEX('CoC Ranking Data'!$A$1:$CB$106,ROW($G28),71),"")</f>
        <v>1</v>
      </c>
      <c r="D27" s="423">
        <f>IF(INDEX('CoC Ranking Data'!$A$1:$CB$106,ROW($G28),73)&lt;&gt;"",INDEX('CoC Ranking Data'!$A$1:$CB$106,ROW($G28),73),"")</f>
        <v>1</v>
      </c>
      <c r="E27" s="546">
        <f>IF(INDEX('CoC Ranking Data'!$A$1:$CB$106,ROW($G28),78)&lt;&gt;"",INDEX('CoC Ranking Data'!$A$1:$CB$106,ROW($G28),78),"")</f>
        <v>11</v>
      </c>
      <c r="F27" s="545"/>
      <c r="G27" s="435">
        <f t="shared" si="0"/>
        <v>11</v>
      </c>
      <c r="H27" s="529"/>
    </row>
    <row r="28" spans="1:8" s="9" customFormat="1" ht="12.75" x14ac:dyDescent="0.2">
      <c r="A28" s="292" t="str">
        <f>IF(INDEX('CoC Ranking Data'!$A$1:$CB$106,ROW($G29),4)&lt;&gt;"",INDEX('CoC Ranking Data'!$A$1:$CB$106,ROW($G29),4),"")</f>
        <v>Housing Development Corporation of NEPA</v>
      </c>
      <c r="B28" s="292" t="str">
        <f>IF(INDEX('CoC Ranking Data'!$A$1:$CB$106,ROW($G29),5)&lt;&gt;"",INDEX('CoC Ranking Data'!$A$1:$CB$106,ROW($G29),5),"")</f>
        <v>HDC SHP 3 2016</v>
      </c>
      <c r="C28" s="325">
        <f>IF(INDEX('CoC Ranking Data'!$A$1:$CB$106,ROW($G29),71)&lt;&gt;"",INDEX('CoC Ranking Data'!$A$1:$CB$106,ROW($G29),71),"")</f>
        <v>1</v>
      </c>
      <c r="D28" s="423" t="str">
        <f>IF(INDEX('CoC Ranking Data'!$A$1:$CB$106,ROW($G29),73)&lt;&gt;"",INDEX('CoC Ranking Data'!$A$1:$CB$106,ROW($G29),73),"")</f>
        <v/>
      </c>
      <c r="E28" s="546">
        <f>IF(INDEX('CoC Ranking Data'!$A$1:$CB$106,ROW($G29),78)&lt;&gt;"",INDEX('CoC Ranking Data'!$A$1:$CB$106,ROW($G29),78),"")</f>
        <v>10</v>
      </c>
      <c r="F28" s="545"/>
      <c r="G28" s="435">
        <f t="shared" si="0"/>
        <v>10</v>
      </c>
      <c r="H28" s="529"/>
    </row>
    <row r="29" spans="1:8" s="9" customFormat="1" ht="12.75" x14ac:dyDescent="0.2">
      <c r="A29" s="292" t="str">
        <f>IF(INDEX('CoC Ranking Data'!$A$1:$CB$106,ROW($G30),4)&lt;&gt;"",INDEX('CoC Ranking Data'!$A$1:$CB$106,ROW($G30),4),"")</f>
        <v>Housing Development Corporation of NEPA</v>
      </c>
      <c r="B29" s="292" t="str">
        <f>IF(INDEX('CoC Ranking Data'!$A$1:$CB$106,ROW($G30),5)&lt;&gt;"",INDEX('CoC Ranking Data'!$A$1:$CB$106,ROW($G30),5),"")</f>
        <v>HDC SHP 6 2016</v>
      </c>
      <c r="C29" s="325">
        <f>IF(INDEX('CoC Ranking Data'!$A$1:$CB$106,ROW($G30),71)&lt;&gt;"",INDEX('CoC Ranking Data'!$A$1:$CB$106,ROW($G30),71),"")</f>
        <v>1</v>
      </c>
      <c r="D29" s="423" t="str">
        <f>IF(INDEX('CoC Ranking Data'!$A$1:$CB$106,ROW($G30),73)&lt;&gt;"",INDEX('CoC Ranking Data'!$A$1:$CB$106,ROW($G30),73),"")</f>
        <v/>
      </c>
      <c r="E29" s="546">
        <f>IF(INDEX('CoC Ranking Data'!$A$1:$CB$106,ROW($G30),78)&lt;&gt;"",INDEX('CoC Ranking Data'!$A$1:$CB$106,ROW($G30),78),"")</f>
        <v>10</v>
      </c>
      <c r="F29" s="545"/>
      <c r="G29" s="435">
        <f t="shared" si="0"/>
        <v>10</v>
      </c>
      <c r="H29" s="529"/>
    </row>
    <row r="30" spans="1:8" s="9" customFormat="1" ht="12.75" x14ac:dyDescent="0.2">
      <c r="A30" s="292" t="str">
        <f>IF(INDEX('CoC Ranking Data'!$A$1:$CB$106,ROW($G31),4)&lt;&gt;"",INDEX('CoC Ranking Data'!$A$1:$CB$106,ROW($G31),4),"")</f>
        <v>Housing Transitions, Inc.</v>
      </c>
      <c r="B30" s="292" t="str">
        <f>IF(INDEX('CoC Ranking Data'!$A$1:$CB$106,ROW($G31),5)&lt;&gt;"",INDEX('CoC Ranking Data'!$A$1:$CB$106,ROW($G31),5),"")</f>
        <v>Nittany House Apartments</v>
      </c>
      <c r="C30" s="325">
        <f>IF(INDEX('CoC Ranking Data'!$A$1:$CB$106,ROW($G31),71)&lt;&gt;"",INDEX('CoC Ranking Data'!$A$1:$CB$106,ROW($G31),71),"")</f>
        <v>1</v>
      </c>
      <c r="D30" s="423" t="str">
        <f>IF(INDEX('CoC Ranking Data'!$A$1:$CB$106,ROW($G31),73)&lt;&gt;"",INDEX('CoC Ranking Data'!$A$1:$CB$106,ROW($G31),73),"")</f>
        <v/>
      </c>
      <c r="E30" s="546">
        <f>IF(INDEX('CoC Ranking Data'!$A$1:$CB$106,ROW($G31),78)&lt;&gt;"",INDEX('CoC Ranking Data'!$A$1:$CB$106,ROW($G31),78),"")</f>
        <v>10</v>
      </c>
      <c r="F30" s="545"/>
      <c r="G30" s="435">
        <f t="shared" si="0"/>
        <v>10</v>
      </c>
      <c r="H30" s="529"/>
    </row>
    <row r="31" spans="1:8" s="9" customFormat="1" ht="12.75" x14ac:dyDescent="0.2">
      <c r="A31" s="292" t="str">
        <f>IF(INDEX('CoC Ranking Data'!$A$1:$CB$106,ROW($G32),4)&lt;&gt;"",INDEX('CoC Ranking Data'!$A$1:$CB$106,ROW($G32),4),"")</f>
        <v>Housing Transitions, Inc.</v>
      </c>
      <c r="B31" s="292" t="str">
        <f>IF(INDEX('CoC Ranking Data'!$A$1:$CB$106,ROW($G32),5)&lt;&gt;"",INDEX('CoC Ranking Data'!$A$1:$CB$106,ROW($G32),5),"")</f>
        <v>Nittany House Apartments II</v>
      </c>
      <c r="C31" s="325">
        <f>IF(INDEX('CoC Ranking Data'!$A$1:$CB$106,ROW($G32),71)&lt;&gt;"",INDEX('CoC Ranking Data'!$A$1:$CB$106,ROW($G32),71),"")</f>
        <v>1</v>
      </c>
      <c r="D31" s="423" t="str">
        <f>IF(INDEX('CoC Ranking Data'!$A$1:$CB$106,ROW($G32),73)&lt;&gt;"",INDEX('CoC Ranking Data'!$A$1:$CB$106,ROW($G32),73),"")</f>
        <v/>
      </c>
      <c r="E31" s="546">
        <f>IF(INDEX('CoC Ranking Data'!$A$1:$CB$106,ROW($G32),78)&lt;&gt;"",INDEX('CoC Ranking Data'!$A$1:$CB$106,ROW($G32),78),"")</f>
        <v>10</v>
      </c>
      <c r="F31" s="545"/>
      <c r="G31" s="435">
        <f t="shared" si="0"/>
        <v>10</v>
      </c>
      <c r="H31" s="529"/>
    </row>
    <row r="32" spans="1:8" s="9" customFormat="1" ht="12.75" x14ac:dyDescent="0.2">
      <c r="A32" s="292" t="str">
        <f>IF(INDEX('CoC Ranking Data'!$A$1:$CB$106,ROW($G33),4)&lt;&gt;"",INDEX('CoC Ranking Data'!$A$1:$CB$106,ROW($G33),4),"")</f>
        <v xml:space="preserve">Huntingdon House </v>
      </c>
      <c r="B32" s="292" t="str">
        <f>IF(INDEX('CoC Ranking Data'!$A$1:$CB$106,ROW($G33),5)&lt;&gt;"",INDEX('CoC Ranking Data'!$A$1:$CB$106,ROW($G33),5),"")</f>
        <v>Huntingdon House Rapid Rehousing Program</v>
      </c>
      <c r="C32" s="325">
        <f>IF(INDEX('CoC Ranking Data'!$A$1:$CB$106,ROW($G33),71)&lt;&gt;"",INDEX('CoC Ranking Data'!$A$1:$CB$106,ROW($G33),71),"")</f>
        <v>0.7</v>
      </c>
      <c r="D32" s="423" t="str">
        <f>IF(INDEX('CoC Ranking Data'!$A$1:$CB$106,ROW($G33),73)&lt;&gt;"",INDEX('CoC Ranking Data'!$A$1:$CB$106,ROW($G33),73),"")</f>
        <v/>
      </c>
      <c r="E32" s="546">
        <f>IF(INDEX('CoC Ranking Data'!$A$1:$CB$106,ROW($G33),78)&lt;&gt;"",INDEX('CoC Ranking Data'!$A$1:$CB$106,ROW($G33),78),"")</f>
        <v>8</v>
      </c>
      <c r="F32" s="545"/>
      <c r="G32" s="435">
        <f t="shared" si="0"/>
        <v>7</v>
      </c>
      <c r="H32" s="529"/>
    </row>
    <row r="33" spans="1:8" s="9" customFormat="1" ht="12.75" x14ac:dyDescent="0.2">
      <c r="A33" s="292" t="str">
        <f>IF(INDEX('CoC Ranking Data'!$A$1:$CB$106,ROW($G34),4)&lt;&gt;"",INDEX('CoC Ranking Data'!$A$1:$CB$106,ROW($G34),4),"")</f>
        <v>Lehigh County Housing Authority</v>
      </c>
      <c r="B33" s="292" t="str">
        <f>IF(INDEX('CoC Ranking Data'!$A$1:$CB$106,ROW($G34),5)&lt;&gt;"",INDEX('CoC Ranking Data'!$A$1:$CB$106,ROW($G34),5),"")</f>
        <v>LCHA S+C 2018</v>
      </c>
      <c r="C33" s="325">
        <f>IF(INDEX('CoC Ranking Data'!$A$1:$CB$106,ROW($G34),71)&lt;&gt;"",INDEX('CoC Ranking Data'!$A$1:$CB$106,ROW($G34),71),"")</f>
        <v>1</v>
      </c>
      <c r="D33" s="423">
        <f>IF(INDEX('CoC Ranking Data'!$A$1:$CB$106,ROW($G34),73)&lt;&gt;"",INDEX('CoC Ranking Data'!$A$1:$CB$106,ROW($G34),73),"")</f>
        <v>1</v>
      </c>
      <c r="E33" s="546">
        <f>IF(INDEX('CoC Ranking Data'!$A$1:$CB$106,ROW($G34),78)&lt;&gt;"",INDEX('CoC Ranking Data'!$A$1:$CB$106,ROW($G34),78),"")</f>
        <v>11</v>
      </c>
      <c r="F33" s="545">
        <v>1</v>
      </c>
      <c r="G33" s="435">
        <f t="shared" si="0"/>
        <v>11</v>
      </c>
      <c r="H33" s="529"/>
    </row>
    <row r="34" spans="1:8" s="9" customFormat="1" ht="12.75" x14ac:dyDescent="0.2">
      <c r="A34" s="292" t="str">
        <f>IF(INDEX('CoC Ranking Data'!$A$1:$CB$106,ROW($G35),4)&lt;&gt;"",INDEX('CoC Ranking Data'!$A$1:$CB$106,ROW($G35),4),"")</f>
        <v>Northampton County Housing Authority</v>
      </c>
      <c r="B34" s="292" t="str">
        <f>IF(INDEX('CoC Ranking Data'!$A$1:$CB$106,ROW($G35),5)&lt;&gt;"",INDEX('CoC Ranking Data'!$A$1:$CB$106,ROW($G35),5),"")</f>
        <v>NCHA S+C 2018</v>
      </c>
      <c r="C34" s="325">
        <f>IF(INDEX('CoC Ranking Data'!$A$1:$CB$106,ROW($G35),71)&lt;&gt;"",INDEX('CoC Ranking Data'!$A$1:$CB$106,ROW($G35),71),"")</f>
        <v>1</v>
      </c>
      <c r="D34" s="423">
        <f>IF(INDEX('CoC Ranking Data'!$A$1:$CB$106,ROW($G35),73)&lt;&gt;"",INDEX('CoC Ranking Data'!$A$1:$CB$106,ROW($G35),73),"")</f>
        <v>1</v>
      </c>
      <c r="E34" s="546">
        <f>IF(INDEX('CoC Ranking Data'!$A$1:$CB$106,ROW($G35),78)&lt;&gt;"",INDEX('CoC Ranking Data'!$A$1:$CB$106,ROW($G35),78),"")</f>
        <v>11</v>
      </c>
      <c r="F34" s="545">
        <v>1</v>
      </c>
      <c r="G34" s="435">
        <f t="shared" si="0"/>
        <v>11</v>
      </c>
      <c r="H34" s="529"/>
    </row>
    <row r="35" spans="1:8" s="9" customFormat="1" ht="12.75" x14ac:dyDescent="0.2">
      <c r="A35" s="292" t="str">
        <f>IF(INDEX('CoC Ranking Data'!$A$1:$CB$106,ROW($G36),4)&lt;&gt;"",INDEX('CoC Ranking Data'!$A$1:$CB$106,ROW($G36),4),"")</f>
        <v>Northern Cambria Community Development Corporation</v>
      </c>
      <c r="B35" s="292" t="str">
        <f>IF(INDEX('CoC Ranking Data'!$A$1:$CB$106,ROW($G36),5)&lt;&gt;"",INDEX('CoC Ranking Data'!$A$1:$CB$106,ROW($G36),5),"")</f>
        <v>Independence Gardens Renewal Project Application FY 2018</v>
      </c>
      <c r="C35" s="325">
        <f>IF(INDEX('CoC Ranking Data'!$A$1:$CB$106,ROW($G36),71)&lt;&gt;"",INDEX('CoC Ranking Data'!$A$1:$CB$106,ROW($G36),71),"")</f>
        <v>0.9</v>
      </c>
      <c r="D35" s="423" t="str">
        <f>IF(INDEX('CoC Ranking Data'!$A$1:$CB$106,ROW($G36),73)&lt;&gt;"",INDEX('CoC Ranking Data'!$A$1:$CB$106,ROW($G36),73),"")</f>
        <v/>
      </c>
      <c r="E35" s="546">
        <f>IF(INDEX('CoC Ranking Data'!$A$1:$CB$106,ROW($G36),78)&lt;&gt;"",INDEX('CoC Ranking Data'!$A$1:$CB$106,ROW($G36),78),"")</f>
        <v>9</v>
      </c>
      <c r="F35" s="545">
        <v>1</v>
      </c>
      <c r="G35" s="435">
        <f t="shared" si="0"/>
        <v>9</v>
      </c>
      <c r="H35" s="529"/>
    </row>
    <row r="36" spans="1:8" s="9" customFormat="1" ht="12.75" x14ac:dyDescent="0.2">
      <c r="A36" s="292" t="str">
        <f>IF(INDEX('CoC Ranking Data'!$A$1:$CB$106,ROW($G37),4)&lt;&gt;"",INDEX('CoC Ranking Data'!$A$1:$CB$106,ROW($G37),4),"")</f>
        <v>Northern Cambria Community Development Corporation</v>
      </c>
      <c r="B36" s="292" t="str">
        <f>IF(INDEX('CoC Ranking Data'!$A$1:$CB$106,ROW($G37),5)&lt;&gt;"",INDEX('CoC Ranking Data'!$A$1:$CB$106,ROW($G37),5),"")</f>
        <v>Schoolhouse Gardens Renewal Project Application FY 2018</v>
      </c>
      <c r="C36" s="325">
        <f>IF(INDEX('CoC Ranking Data'!$A$1:$CB$106,ROW($G37),71)&lt;&gt;"",INDEX('CoC Ranking Data'!$A$1:$CB$106,ROW($G37),71),"")</f>
        <v>0.9</v>
      </c>
      <c r="D36" s="423" t="str">
        <f>IF(INDEX('CoC Ranking Data'!$A$1:$CB$106,ROW($G37),73)&lt;&gt;"",INDEX('CoC Ranking Data'!$A$1:$CB$106,ROW($G37),73),"")</f>
        <v/>
      </c>
      <c r="E36" s="546">
        <f>IF(INDEX('CoC Ranking Data'!$A$1:$CB$106,ROW($G37),78)&lt;&gt;"",INDEX('CoC Ranking Data'!$A$1:$CB$106,ROW($G37),78),"")</f>
        <v>9</v>
      </c>
      <c r="F36" s="545"/>
      <c r="G36" s="435">
        <f t="shared" si="0"/>
        <v>9</v>
      </c>
      <c r="H36" s="529"/>
    </row>
    <row r="37" spans="1:8" s="9" customFormat="1" ht="12.75" x14ac:dyDescent="0.2">
      <c r="A37" s="292" t="str">
        <f>IF(INDEX('CoC Ranking Data'!$A$1:$CB$106,ROW($G38),4)&lt;&gt;"",INDEX('CoC Ranking Data'!$A$1:$CB$106,ROW($G38),4),"")</f>
        <v>Resources for Human Development, Inc.</v>
      </c>
      <c r="B37" s="292" t="str">
        <f>IF(INDEX('CoC Ranking Data'!$A$1:$CB$106,ROW($G38),5)&lt;&gt;"",INDEX('CoC Ranking Data'!$A$1:$CB$106,ROW($G38),5),"")</f>
        <v>Crossroads Family</v>
      </c>
      <c r="C37" s="325">
        <f>IF(INDEX('CoC Ranking Data'!$A$1:$CB$106,ROW($G38),71)&lt;&gt;"",INDEX('CoC Ranking Data'!$A$1:$CB$106,ROW($G38),71),"")</f>
        <v>1</v>
      </c>
      <c r="D37" s="423">
        <f>IF(INDEX('CoC Ranking Data'!$A$1:$CB$106,ROW($G38),73)&lt;&gt;"",INDEX('CoC Ranking Data'!$A$1:$CB$106,ROW($G38),73),"")</f>
        <v>1</v>
      </c>
      <c r="E37" s="546">
        <f>IF(INDEX('CoC Ranking Data'!$A$1:$CB$106,ROW($G38),78)&lt;&gt;"",INDEX('CoC Ranking Data'!$A$1:$CB$106,ROW($G38),78),"")</f>
        <v>11</v>
      </c>
      <c r="F37" s="545">
        <v>1</v>
      </c>
      <c r="G37" s="435">
        <f t="shared" si="0"/>
        <v>11</v>
      </c>
      <c r="H37" s="529"/>
    </row>
    <row r="38" spans="1:8" s="9" customFormat="1" ht="12.75" x14ac:dyDescent="0.2">
      <c r="A38" s="292" t="str">
        <f>IF(INDEX('CoC Ranking Data'!$A$1:$CB$106,ROW($G39),4)&lt;&gt;"",INDEX('CoC Ranking Data'!$A$1:$CB$106,ROW($G39),4),"")</f>
        <v>Resources for Human Development, Inc.</v>
      </c>
      <c r="B38" s="292" t="str">
        <f>IF(INDEX('CoC Ranking Data'!$A$1:$CB$106,ROW($G39),5)&lt;&gt;"",INDEX('CoC Ranking Data'!$A$1:$CB$106,ROW($G39),5),"")</f>
        <v>Crossroads Housing Bonus</v>
      </c>
      <c r="C38" s="325">
        <f>IF(INDEX('CoC Ranking Data'!$A$1:$CB$106,ROW($G39),71)&lt;&gt;"",INDEX('CoC Ranking Data'!$A$1:$CB$106,ROW($G39),71),"")</f>
        <v>1</v>
      </c>
      <c r="D38" s="423">
        <f>IF(INDEX('CoC Ranking Data'!$A$1:$CB$106,ROW($G39),73)&lt;&gt;"",INDEX('CoC Ranking Data'!$A$1:$CB$106,ROW($G39),73),"")</f>
        <v>1</v>
      </c>
      <c r="E38" s="546">
        <f>IF(INDEX('CoC Ranking Data'!$A$1:$CB$106,ROW($G39),78)&lt;&gt;"",INDEX('CoC Ranking Data'!$A$1:$CB$106,ROW($G39),78),"")</f>
        <v>11</v>
      </c>
      <c r="F38" s="545">
        <v>1</v>
      </c>
      <c r="G38" s="435">
        <f t="shared" si="0"/>
        <v>11</v>
      </c>
      <c r="H38" s="529"/>
    </row>
    <row r="39" spans="1:8" s="9" customFormat="1" ht="12.75" x14ac:dyDescent="0.2">
      <c r="A39" s="292" t="str">
        <f>IF(INDEX('CoC Ranking Data'!$A$1:$CB$106,ROW($G40),4)&lt;&gt;"",INDEX('CoC Ranking Data'!$A$1:$CB$106,ROW($G40),4),"")</f>
        <v>Resources for Human Development, Inc.</v>
      </c>
      <c r="B39" s="292" t="str">
        <f>IF(INDEX('CoC Ranking Data'!$A$1:$CB$106,ROW($G40),5)&lt;&gt;"",INDEX('CoC Ranking Data'!$A$1:$CB$106,ROW($G40),5),"")</f>
        <v>Crossroads Individual</v>
      </c>
      <c r="C39" s="325">
        <f>IF(INDEX('CoC Ranking Data'!$A$1:$CB$106,ROW($G40),71)&lt;&gt;"",INDEX('CoC Ranking Data'!$A$1:$CB$106,ROW($G40),71),"")</f>
        <v>1</v>
      </c>
      <c r="D39" s="423">
        <f>IF(INDEX('CoC Ranking Data'!$A$1:$CB$106,ROW($G40),73)&lt;&gt;"",INDEX('CoC Ranking Data'!$A$1:$CB$106,ROW($G40),73),"")</f>
        <v>1</v>
      </c>
      <c r="E39" s="546">
        <f>IF(INDEX('CoC Ranking Data'!$A$1:$CB$106,ROW($G40),78)&lt;&gt;"",INDEX('CoC Ranking Data'!$A$1:$CB$106,ROW($G40),78),"")</f>
        <v>11</v>
      </c>
      <c r="F39" s="545">
        <v>1</v>
      </c>
      <c r="G39" s="435">
        <f t="shared" si="0"/>
        <v>11</v>
      </c>
      <c r="H39" s="529"/>
    </row>
    <row r="40" spans="1:8" s="9" customFormat="1" ht="12.75" x14ac:dyDescent="0.2">
      <c r="A40" s="292" t="str">
        <f>IF(INDEX('CoC Ranking Data'!$A$1:$CB$106,ROW($G41),4)&lt;&gt;"",INDEX('CoC Ranking Data'!$A$1:$CB$106,ROW($G41),4),"")</f>
        <v>Resources for Human Development, Inc.</v>
      </c>
      <c r="B40" s="292" t="str">
        <f>IF(INDEX('CoC Ranking Data'!$A$1:$CB$106,ROW($G41),5)&lt;&gt;"",INDEX('CoC Ranking Data'!$A$1:$CB$106,ROW($G41),5),"")</f>
        <v>Crossroads Schuylkill Co. Permanent Supportive Housing</v>
      </c>
      <c r="C40" s="325">
        <f>IF(INDEX('CoC Ranking Data'!$A$1:$CB$106,ROW($G41),71)&lt;&gt;"",INDEX('CoC Ranking Data'!$A$1:$CB$106,ROW($G41),71),"")</f>
        <v>1</v>
      </c>
      <c r="D40" s="423">
        <f>IF(INDEX('CoC Ranking Data'!$A$1:$CB$106,ROW($G41),73)&lt;&gt;"",INDEX('CoC Ranking Data'!$A$1:$CB$106,ROW($G41),73),"")</f>
        <v>1</v>
      </c>
      <c r="E40" s="546">
        <f>IF(INDEX('CoC Ranking Data'!$A$1:$CB$106,ROW($G41),78)&lt;&gt;"",INDEX('CoC Ranking Data'!$A$1:$CB$106,ROW($G41),78),"")</f>
        <v>11</v>
      </c>
      <c r="F40" s="545">
        <v>1</v>
      </c>
      <c r="G40" s="435">
        <f t="shared" si="0"/>
        <v>11</v>
      </c>
      <c r="H40" s="529"/>
    </row>
    <row r="41" spans="1:8" s="9" customFormat="1" ht="12.75" x14ac:dyDescent="0.2">
      <c r="A41" s="292" t="str">
        <f>IF(INDEX('CoC Ranking Data'!$A$1:$CB$106,ROW($G42),4)&lt;&gt;"",INDEX('CoC Ranking Data'!$A$1:$CB$106,ROW($G42),4),"")</f>
        <v>Resources for Human Development, Inc.</v>
      </c>
      <c r="B41" s="292" t="str">
        <f>IF(INDEX('CoC Ranking Data'!$A$1:$CB$106,ROW($G42),5)&lt;&gt;"",INDEX('CoC Ranking Data'!$A$1:$CB$106,ROW($G42),5),"")</f>
        <v>LV ACT Housing Supports</v>
      </c>
      <c r="C41" s="325">
        <f>IF(INDEX('CoC Ranking Data'!$A$1:$CB$106,ROW($G42),71)&lt;&gt;"",INDEX('CoC Ranking Data'!$A$1:$CB$106,ROW($G42),71),"")</f>
        <v>1</v>
      </c>
      <c r="D41" s="423">
        <f>IF(INDEX('CoC Ranking Data'!$A$1:$CB$106,ROW($G42),73)&lt;&gt;"",INDEX('CoC Ranking Data'!$A$1:$CB$106,ROW($G42),73),"")</f>
        <v>1</v>
      </c>
      <c r="E41" s="546">
        <f>IF(INDEX('CoC Ranking Data'!$A$1:$CB$106,ROW($G42),78)&lt;&gt;"",INDEX('CoC Ranking Data'!$A$1:$CB$106,ROW($G42),78),"")</f>
        <v>11</v>
      </c>
      <c r="F41" s="545">
        <v>1</v>
      </c>
      <c r="G41" s="435">
        <f t="shared" si="0"/>
        <v>11</v>
      </c>
      <c r="H41" s="529"/>
    </row>
    <row r="42" spans="1:8" s="9" customFormat="1" ht="12.75" x14ac:dyDescent="0.2">
      <c r="A42" s="292" t="str">
        <f>IF(INDEX('CoC Ranking Data'!$A$1:$CB$106,ROW($G43),4)&lt;&gt;"",INDEX('CoC Ranking Data'!$A$1:$CB$106,ROW($G43),4),"")</f>
        <v>Tableland Services, Inc.</v>
      </c>
      <c r="B42" s="292" t="str">
        <f>IF(INDEX('CoC Ranking Data'!$A$1:$CB$106,ROW($G43),5)&lt;&gt;"",INDEX('CoC Ranking Data'!$A$1:$CB$106,ROW($G43),5),"")</f>
        <v>SHP Transitional Housing Project</v>
      </c>
      <c r="C42" s="325">
        <f>IF(INDEX('CoC Ranking Data'!$A$1:$CB$106,ROW($G43),71)&lt;&gt;"",INDEX('CoC Ranking Data'!$A$1:$CB$106,ROW($G43),71),"")</f>
        <v>1</v>
      </c>
      <c r="D42" s="423">
        <f>IF(INDEX('CoC Ranking Data'!$A$1:$CB$106,ROW($G43),73)&lt;&gt;"",INDEX('CoC Ranking Data'!$A$1:$CB$106,ROW($G43),73),"")</f>
        <v>1</v>
      </c>
      <c r="E42" s="546">
        <f>IF(INDEX('CoC Ranking Data'!$A$1:$CB$106,ROW($G43),78)&lt;&gt;"",INDEX('CoC Ranking Data'!$A$1:$CB$106,ROW($G43),78),"")</f>
        <v>11</v>
      </c>
      <c r="F42" s="545">
        <v>1</v>
      </c>
      <c r="G42" s="435">
        <f t="shared" si="0"/>
        <v>11</v>
      </c>
      <c r="H42" s="529"/>
    </row>
    <row r="43" spans="1:8" s="9" customFormat="1" ht="13.5" customHeight="1" x14ac:dyDescent="0.2">
      <c r="A43" s="292" t="str">
        <f>IF(INDEX('CoC Ranking Data'!$A$1:$CB$106,ROW($G44),4)&lt;&gt;"",INDEX('CoC Ranking Data'!$A$1:$CB$106,ROW($G44),4),"")</f>
        <v>Tableland Services, Inc.</v>
      </c>
      <c r="B43" s="292" t="str">
        <f>IF(INDEX('CoC Ranking Data'!$A$1:$CB$106,ROW($G44),5)&lt;&gt;"",INDEX('CoC Ranking Data'!$A$1:$CB$106,ROW($G44),5),"")</f>
        <v>Tableland PSH Expansion</v>
      </c>
      <c r="C43" s="325">
        <f>IF(INDEX('CoC Ranking Data'!$A$1:$CB$106,ROW($G44),71)&lt;&gt;"",INDEX('CoC Ranking Data'!$A$1:$CB$106,ROW($G44),71),"")</f>
        <v>1</v>
      </c>
      <c r="D43" s="423">
        <f>IF(INDEX('CoC Ranking Data'!$A$1:$CB$106,ROW($G44),73)&lt;&gt;"",INDEX('CoC Ranking Data'!$A$1:$CB$106,ROW($G44),73),"")</f>
        <v>1</v>
      </c>
      <c r="E43" s="546">
        <f>IF(INDEX('CoC Ranking Data'!$A$1:$CB$106,ROW($G44),78)&lt;&gt;"",INDEX('CoC Ranking Data'!$A$1:$CB$106,ROW($G44),78),"")</f>
        <v>11</v>
      </c>
      <c r="F43" s="545">
        <v>0</v>
      </c>
      <c r="G43" s="435">
        <f t="shared" si="0"/>
        <v>11</v>
      </c>
      <c r="H43" s="529"/>
    </row>
    <row r="44" spans="1:8" s="9" customFormat="1" ht="12.75" x14ac:dyDescent="0.2">
      <c r="A44" s="292" t="str">
        <f>IF(INDEX('CoC Ranking Data'!$A$1:$CB$106,ROW($G45),4)&lt;&gt;"",INDEX('CoC Ranking Data'!$A$1:$CB$106,ROW($G45),4),"")</f>
        <v>The Lehigh Conference of Churches</v>
      </c>
      <c r="B44" s="292" t="str">
        <f>IF(INDEX('CoC Ranking Data'!$A$1:$CB$106,ROW($G45),5)&lt;&gt;"",INDEX('CoC Ranking Data'!$A$1:$CB$106,ROW($G45),5),"")</f>
        <v>Outreach and Case Management for the Disabled, Chronically Homeless</v>
      </c>
      <c r="C44" s="325">
        <f>IF(INDEX('CoC Ranking Data'!$A$1:$CB$106,ROW($G45),71)&lt;&gt;"",INDEX('CoC Ranking Data'!$A$1:$CB$106,ROW($G45),71),"")</f>
        <v>1</v>
      </c>
      <c r="D44" s="423">
        <f>IF(INDEX('CoC Ranking Data'!$A$1:$CB$106,ROW($G45),73)&lt;&gt;"",INDEX('CoC Ranking Data'!$A$1:$CB$106,ROW($G45),73),"")</f>
        <v>1</v>
      </c>
      <c r="E44" s="546">
        <f>IF(INDEX('CoC Ranking Data'!$A$1:$CB$106,ROW($G45),78)&lt;&gt;"",INDEX('CoC Ranking Data'!$A$1:$CB$106,ROW($G45),78),"")</f>
        <v>11</v>
      </c>
      <c r="F44" s="545">
        <v>1</v>
      </c>
      <c r="G44" s="435">
        <f t="shared" si="0"/>
        <v>11</v>
      </c>
      <c r="H44" s="529"/>
    </row>
    <row r="45" spans="1:8" s="9" customFormat="1" ht="12.75" x14ac:dyDescent="0.2">
      <c r="A45" s="292" t="str">
        <f>IF(INDEX('CoC Ranking Data'!$A$1:$CB$106,ROW($G46),4)&lt;&gt;"",INDEX('CoC Ranking Data'!$A$1:$CB$106,ROW($G46),4),"")</f>
        <v>The Lehigh Conference of Churches</v>
      </c>
      <c r="B45" s="292" t="str">
        <f>IF(INDEX('CoC Ranking Data'!$A$1:$CB$106,ROW($G46),5)&lt;&gt;"",INDEX('CoC Ranking Data'!$A$1:$CB$106,ROW($G46),5),"")</f>
        <v>Pathways Housing</v>
      </c>
      <c r="C45" s="325">
        <f>IF(INDEX('CoC Ranking Data'!$A$1:$CB$106,ROW($G46),71)&lt;&gt;"",INDEX('CoC Ranking Data'!$A$1:$CB$106,ROW($G46),71),"")</f>
        <v>1</v>
      </c>
      <c r="D45" s="423">
        <f>IF(INDEX('CoC Ranking Data'!$A$1:$CB$106,ROW($G46),73)&lt;&gt;"",INDEX('CoC Ranking Data'!$A$1:$CB$106,ROW($G46),73),"")</f>
        <v>1</v>
      </c>
      <c r="E45" s="546">
        <f>IF(INDEX('CoC Ranking Data'!$A$1:$CB$106,ROW($G46),78)&lt;&gt;"",INDEX('CoC Ranking Data'!$A$1:$CB$106,ROW($G46),78),"")</f>
        <v>11</v>
      </c>
      <c r="F45" s="545">
        <v>0</v>
      </c>
      <c r="G45" s="435">
        <f t="shared" si="0"/>
        <v>11</v>
      </c>
      <c r="H45" s="529"/>
    </row>
    <row r="46" spans="1:8" s="9" customFormat="1" ht="12.75" x14ac:dyDescent="0.2">
      <c r="A46" s="292" t="str">
        <f>IF(INDEX('CoC Ranking Data'!$A$1:$CB$106,ROW($G47),4)&lt;&gt;"",INDEX('CoC Ranking Data'!$A$1:$CB$106,ROW($G47),4),"")</f>
        <v>The Lehigh Conference of Churches</v>
      </c>
      <c r="B46" s="292" t="str">
        <f>IF(INDEX('CoC Ranking Data'!$A$1:$CB$106,ROW($G47),5)&lt;&gt;"",INDEX('CoC Ranking Data'!$A$1:$CB$106,ROW($G47),5),"")</f>
        <v>Pathways Housing 2</v>
      </c>
      <c r="C46" s="325">
        <f>IF(INDEX('CoC Ranking Data'!$A$1:$CB$106,ROW($G47),71)&lt;&gt;"",INDEX('CoC Ranking Data'!$A$1:$CB$106,ROW($G47),71),"")</f>
        <v>1</v>
      </c>
      <c r="D46" s="423">
        <f>IF(INDEX('CoC Ranking Data'!$A$1:$CB$106,ROW($G47),73)&lt;&gt;"",INDEX('CoC Ranking Data'!$A$1:$CB$106,ROW($G47),73),"")</f>
        <v>1</v>
      </c>
      <c r="E46" s="546">
        <f>IF(INDEX('CoC Ranking Data'!$A$1:$CB$106,ROW($G47),78)&lt;&gt;"",INDEX('CoC Ranking Data'!$A$1:$CB$106,ROW($G47),78),"")</f>
        <v>11</v>
      </c>
      <c r="F46" s="545">
        <v>0</v>
      </c>
      <c r="G46" s="435">
        <f t="shared" si="0"/>
        <v>11</v>
      </c>
      <c r="H46" s="529"/>
    </row>
    <row r="47" spans="1:8" s="9" customFormat="1" ht="12.75" x14ac:dyDescent="0.2">
      <c r="A47" s="292" t="str">
        <f>IF(INDEX('CoC Ranking Data'!$A$1:$CB$106,ROW($G48),4)&lt;&gt;"",INDEX('CoC Ranking Data'!$A$1:$CB$106,ROW($G48),4),"")</f>
        <v>The Lehigh Conference of Churches</v>
      </c>
      <c r="B47" s="292" t="str">
        <f>IF(INDEX('CoC Ranking Data'!$A$1:$CB$106,ROW($G48),5)&lt;&gt;"",INDEX('CoC Ranking Data'!$A$1:$CB$106,ROW($G48),5),"")</f>
        <v>Pathways TBRA for Families, Youth and Veterans</v>
      </c>
      <c r="C47" s="325">
        <f>IF(INDEX('CoC Ranking Data'!$A$1:$CB$106,ROW($G48),71)&lt;&gt;"",INDEX('CoC Ranking Data'!$A$1:$CB$106,ROW($G48),71),"")</f>
        <v>1</v>
      </c>
      <c r="D47" s="423">
        <f>IF(INDEX('CoC Ranking Data'!$A$1:$CB$106,ROW($G48),73)&lt;&gt;"",INDEX('CoC Ranking Data'!$A$1:$CB$106,ROW($G48),73),"")</f>
        <v>1</v>
      </c>
      <c r="E47" s="546">
        <f>IF(INDEX('CoC Ranking Data'!$A$1:$CB$106,ROW($G48),78)&lt;&gt;"",INDEX('CoC Ranking Data'!$A$1:$CB$106,ROW($G48),78),"")</f>
        <v>11</v>
      </c>
      <c r="F47" s="545">
        <v>1</v>
      </c>
      <c r="G47" s="435">
        <f t="shared" si="0"/>
        <v>11</v>
      </c>
      <c r="H47" s="529"/>
    </row>
    <row r="48" spans="1:8" s="9" customFormat="1" ht="12.75" x14ac:dyDescent="0.2">
      <c r="A48" s="292" t="str">
        <f>IF(INDEX('CoC Ranking Data'!$A$1:$CB$106,ROW($G49),4)&lt;&gt;"",INDEX('CoC Ranking Data'!$A$1:$CB$106,ROW($G49),4),"")</f>
        <v>The Lehigh Conference of Churches</v>
      </c>
      <c r="B48" s="292" t="str">
        <f>IF(INDEX('CoC Ranking Data'!$A$1:$CB$106,ROW($G49),5)&lt;&gt;"",INDEX('CoC Ranking Data'!$A$1:$CB$106,ROW($G49),5),"")</f>
        <v>Tenant-Based Rental Assistance for the Disabled,Chronically Homeless</v>
      </c>
      <c r="C48" s="325">
        <f>IF(INDEX('CoC Ranking Data'!$A$1:$CB$106,ROW($G49),71)&lt;&gt;"",INDEX('CoC Ranking Data'!$A$1:$CB$106,ROW($G49),71),"")</f>
        <v>1</v>
      </c>
      <c r="D48" s="423">
        <f>IF(INDEX('CoC Ranking Data'!$A$1:$CB$106,ROW($G49),73)&lt;&gt;"",INDEX('CoC Ranking Data'!$A$1:$CB$106,ROW($G49),73),"")</f>
        <v>1</v>
      </c>
      <c r="E48" s="546">
        <f>IF(INDEX('CoC Ranking Data'!$A$1:$CB$106,ROW($G49),78)&lt;&gt;"",INDEX('CoC Ranking Data'!$A$1:$CB$106,ROW($G49),78),"")</f>
        <v>11</v>
      </c>
      <c r="F48" s="545">
        <v>1</v>
      </c>
      <c r="G48" s="435">
        <f t="shared" si="0"/>
        <v>11</v>
      </c>
      <c r="H48" s="529"/>
    </row>
    <row r="49" spans="1:8" s="9" customFormat="1" ht="12.75" x14ac:dyDescent="0.2">
      <c r="A49" s="292" t="str">
        <f>IF(INDEX('CoC Ranking Data'!$A$1:$CB$106,ROW($G50),4)&lt;&gt;"",INDEX('CoC Ranking Data'!$A$1:$CB$106,ROW($G50),4),"")</f>
        <v>The Salvation Army, a New York Corporation</v>
      </c>
      <c r="B49" s="292" t="str">
        <f>IF(INDEX('CoC Ranking Data'!$A$1:$CB$106,ROW($G50),5)&lt;&gt;"",INDEX('CoC Ranking Data'!$A$1:$CB$106,ROW($G50),5),"")</f>
        <v>Allentown Hospitality House Permanent Housing Program</v>
      </c>
      <c r="C49" s="325">
        <f>IF(INDEX('CoC Ranking Data'!$A$1:$CB$106,ROW($G50),71)&lt;&gt;"",INDEX('CoC Ranking Data'!$A$1:$CB$106,ROW($G50),71),"")</f>
        <v>1</v>
      </c>
      <c r="D49" s="423">
        <f>IF(INDEX('CoC Ranking Data'!$A$1:$CB$106,ROW($G50),73)&lt;&gt;"",INDEX('CoC Ranking Data'!$A$1:$CB$106,ROW($G50),73),"")</f>
        <v>1</v>
      </c>
      <c r="E49" s="546">
        <f>IF(INDEX('CoC Ranking Data'!$A$1:$CB$106,ROW($G50),78)&lt;&gt;"",INDEX('CoC Ranking Data'!$A$1:$CB$106,ROW($G50),78),"")</f>
        <v>11</v>
      </c>
      <c r="F49" s="545">
        <v>1</v>
      </c>
      <c r="G49" s="435">
        <f t="shared" si="0"/>
        <v>11</v>
      </c>
      <c r="H49" s="529"/>
    </row>
    <row r="50" spans="1:8" s="9" customFormat="1" ht="12.75" x14ac:dyDescent="0.2">
      <c r="A50" s="292" t="str">
        <f>IF(INDEX('CoC Ranking Data'!$A$1:$CB$106,ROW($G51),4)&lt;&gt;"",INDEX('CoC Ranking Data'!$A$1:$CB$106,ROW($G51),4),"")</f>
        <v>The Salvation Army, a New York Corporation</v>
      </c>
      <c r="B50" s="292" t="str">
        <f>IF(INDEX('CoC Ranking Data'!$A$1:$CB$106,ROW($G51),5)&lt;&gt;"",INDEX('CoC Ranking Data'!$A$1:$CB$106,ROW($G51),5),"")</f>
        <v>Salvation Army Carlisle PH Project</v>
      </c>
      <c r="C50" s="325">
        <f>IF(INDEX('CoC Ranking Data'!$A$1:$CB$106,ROW($G51),71)&lt;&gt;"",INDEX('CoC Ranking Data'!$A$1:$CB$106,ROW($G51),71),"")</f>
        <v>1</v>
      </c>
      <c r="D50" s="423" t="str">
        <f>IF(INDEX('CoC Ranking Data'!$A$1:$CB$106,ROW($G51),73)&lt;&gt;"",INDEX('CoC Ranking Data'!$A$1:$CB$106,ROW($G51),73),"")</f>
        <v/>
      </c>
      <c r="E50" s="546">
        <f>IF(INDEX('CoC Ranking Data'!$A$1:$CB$106,ROW($G51),78)&lt;&gt;"",INDEX('CoC Ranking Data'!$A$1:$CB$106,ROW($G51),78),"")</f>
        <v>10</v>
      </c>
      <c r="F50" s="545">
        <v>1</v>
      </c>
      <c r="G50" s="435">
        <f t="shared" si="0"/>
        <v>10</v>
      </c>
      <c r="H50" s="529"/>
    </row>
    <row r="51" spans="1:8" s="9" customFormat="1" ht="12.75" x14ac:dyDescent="0.2">
      <c r="A51" s="292" t="str">
        <f>IF(INDEX('CoC Ranking Data'!$A$1:$CB$106,ROW($G52),4)&lt;&gt;"",INDEX('CoC Ranking Data'!$A$1:$CB$106,ROW($G52),4),"")</f>
        <v>Valley Housing Development Corporation</v>
      </c>
      <c r="B51" s="292" t="str">
        <f>IF(INDEX('CoC Ranking Data'!$A$1:$CB$106,ROW($G52),5)&lt;&gt;"",INDEX('CoC Ranking Data'!$A$1:$CB$106,ROW($G52),5),"")</f>
        <v>VHDC SHP #2 &amp; #3 Consolidation 2018</v>
      </c>
      <c r="C51" s="325">
        <f>IF(INDEX('CoC Ranking Data'!$A$1:$CB$106,ROW($G52),71)&lt;&gt;"",INDEX('CoC Ranking Data'!$A$1:$CB$106,ROW($G52),71),"")</f>
        <v>1</v>
      </c>
      <c r="D51" s="423">
        <f>IF(INDEX('CoC Ranking Data'!$A$1:$CB$106,ROW($G52),73)&lt;&gt;"",INDEX('CoC Ranking Data'!$A$1:$CB$106,ROW($G52),73),"")</f>
        <v>1</v>
      </c>
      <c r="E51" s="546">
        <f>IF(INDEX('CoC Ranking Data'!$A$1:$CB$106,ROW($G52),78)&lt;&gt;"",INDEX('CoC Ranking Data'!$A$1:$CB$106,ROW($G52),78),"")</f>
        <v>11</v>
      </c>
      <c r="F51" s="545">
        <v>1</v>
      </c>
      <c r="G51" s="435">
        <f t="shared" si="0"/>
        <v>11</v>
      </c>
      <c r="H51" s="529"/>
    </row>
    <row r="52" spans="1:8" s="9" customFormat="1" ht="12.75" x14ac:dyDescent="0.2">
      <c r="A52" s="292" t="str">
        <f>IF(INDEX('CoC Ranking Data'!$A$1:$CB$106,ROW($G53),4)&lt;&gt;"",INDEX('CoC Ranking Data'!$A$1:$CB$106,ROW($G53),4),"")</f>
        <v>Valley Youth House Committee, Inc.</v>
      </c>
      <c r="B52" s="292" t="str">
        <f>IF(INDEX('CoC Ranking Data'!$A$1:$CB$106,ROW($G53),5)&lt;&gt;"",INDEX('CoC Ranking Data'!$A$1:$CB$106,ROW($G53),5),"")</f>
        <v>Lehigh Valley RRH for Families</v>
      </c>
      <c r="C52" s="325">
        <f>IF(INDEX('CoC Ranking Data'!$A$1:$CB$106,ROW($G53),71)&lt;&gt;"",INDEX('CoC Ranking Data'!$A$1:$CB$106,ROW($G53),71),"")</f>
        <v>1</v>
      </c>
      <c r="D52" s="423">
        <f>IF(INDEX('CoC Ranking Data'!$A$1:$CB$106,ROW($G53),73)&lt;&gt;"",INDEX('CoC Ranking Data'!$A$1:$CB$106,ROW($G53),73),"")</f>
        <v>1</v>
      </c>
      <c r="E52" s="546">
        <f>IF(INDEX('CoC Ranking Data'!$A$1:$CB$106,ROW($G53),78)&lt;&gt;"",INDEX('CoC Ranking Data'!$A$1:$CB$106,ROW($G53),78),"")</f>
        <v>11</v>
      </c>
      <c r="F52" s="545">
        <v>1</v>
      </c>
      <c r="G52" s="435">
        <f t="shared" si="0"/>
        <v>11</v>
      </c>
      <c r="H52" s="529"/>
    </row>
    <row r="53" spans="1:8" s="9" customFormat="1" ht="12.75" x14ac:dyDescent="0.2">
      <c r="A53" s="292" t="str">
        <f>IF(INDEX('CoC Ranking Data'!$A$1:$CB$106,ROW($G54),4)&lt;&gt;"",INDEX('CoC Ranking Data'!$A$1:$CB$106,ROW($G54),4),"")</f>
        <v/>
      </c>
      <c r="B53" s="292" t="str">
        <f>IF(INDEX('CoC Ranking Data'!$A$1:$CB$106,ROW($G54),5)&lt;&gt;"",INDEX('CoC Ranking Data'!$A$1:$CB$106,ROW($G54),5),"")</f>
        <v/>
      </c>
      <c r="C53" s="325" t="str">
        <f>IF(INDEX('CoC Ranking Data'!$A$1:$CB$106,ROW($G54),71)&lt;&gt;"",INDEX('CoC Ranking Data'!$A$1:$CB$106,ROW($G54),71),"")</f>
        <v/>
      </c>
      <c r="D53" s="423" t="str">
        <f>IF(INDEX('CoC Ranking Data'!$A$1:$CB$106,ROW($G54),73)&lt;&gt;"",INDEX('CoC Ranking Data'!$A$1:$CB$106,ROW($G54),73),"")</f>
        <v/>
      </c>
      <c r="E53" s="546" t="str">
        <f>IF(INDEX('CoC Ranking Data'!$A$1:$CB$106,ROW($G54),78)&lt;&gt;"",INDEX('CoC Ranking Data'!$A$1:$CB$106,ROW($G54),78),"")</f>
        <v/>
      </c>
      <c r="F53" s="545">
        <v>1</v>
      </c>
      <c r="G53" s="435" t="str">
        <f t="shared" si="0"/>
        <v/>
      </c>
      <c r="H53" s="529"/>
    </row>
    <row r="54" spans="1:8" s="9" customFormat="1" ht="12.75" x14ac:dyDescent="0.2">
      <c r="A54" s="292" t="str">
        <f>IF(INDEX('CoC Ranking Data'!$A$1:$CB$106,ROW($G55),4)&lt;&gt;"",INDEX('CoC Ranking Data'!$A$1:$CB$106,ROW($G55),4),"")</f>
        <v/>
      </c>
      <c r="B54" s="292" t="str">
        <f>IF(INDEX('CoC Ranking Data'!$A$1:$CB$106,ROW($G55),5)&lt;&gt;"",INDEX('CoC Ranking Data'!$A$1:$CB$106,ROW($G55),5),"")</f>
        <v/>
      </c>
      <c r="C54" s="325" t="str">
        <f>IF(INDEX('CoC Ranking Data'!$A$1:$CB$106,ROW($G55),71)&lt;&gt;"",INDEX('CoC Ranking Data'!$A$1:$CB$106,ROW($G55),71),"")</f>
        <v/>
      </c>
      <c r="D54" s="423" t="str">
        <f>IF(INDEX('CoC Ranking Data'!$A$1:$CB$106,ROW($G55),73)&lt;&gt;"",INDEX('CoC Ranking Data'!$A$1:$CB$106,ROW($G55),73),"")</f>
        <v/>
      </c>
      <c r="E54" s="546" t="str">
        <f>IF(INDEX('CoC Ranking Data'!$A$1:$CB$106,ROW($G55),78)&lt;&gt;"",INDEX('CoC Ranking Data'!$A$1:$CB$106,ROW($G55),78),"")</f>
        <v/>
      </c>
      <c r="F54" s="545">
        <v>0</v>
      </c>
      <c r="G54" s="435" t="str">
        <f t="shared" si="0"/>
        <v/>
      </c>
      <c r="H54" s="529"/>
    </row>
    <row r="55" spans="1:8" s="9" customFormat="1" ht="12.75" x14ac:dyDescent="0.2">
      <c r="A55" s="292" t="str">
        <f>IF(INDEX('CoC Ranking Data'!$A$1:$CB$106,ROW($G56),4)&lt;&gt;"",INDEX('CoC Ranking Data'!$A$1:$CB$106,ROW($G56),4),"")</f>
        <v/>
      </c>
      <c r="B55" s="292" t="str">
        <f>IF(INDEX('CoC Ranking Data'!$A$1:$CB$106,ROW($G56),5)&lt;&gt;"",INDEX('CoC Ranking Data'!$A$1:$CB$106,ROW($G56),5),"")</f>
        <v/>
      </c>
      <c r="C55" s="325" t="str">
        <f>IF(INDEX('CoC Ranking Data'!$A$1:$CB$106,ROW($G56),71)&lt;&gt;"",INDEX('CoC Ranking Data'!$A$1:$CB$106,ROW($G56),71),"")</f>
        <v/>
      </c>
      <c r="D55" s="423" t="str">
        <f>IF(INDEX('CoC Ranking Data'!$A$1:$CB$106,ROW($G56),73)&lt;&gt;"",INDEX('CoC Ranking Data'!$A$1:$CB$106,ROW($G56),73),"")</f>
        <v/>
      </c>
      <c r="E55" s="546" t="str">
        <f>IF(INDEX('CoC Ranking Data'!$A$1:$CB$106,ROW($G56),78)&lt;&gt;"",INDEX('CoC Ranking Data'!$A$1:$CB$106,ROW($G56),78),"")</f>
        <v/>
      </c>
      <c r="F55" s="545">
        <v>1</v>
      </c>
      <c r="G55" s="435" t="str">
        <f t="shared" si="0"/>
        <v/>
      </c>
      <c r="H55" s="529"/>
    </row>
    <row r="56" spans="1:8" s="9" customFormat="1" ht="12.75" x14ac:dyDescent="0.2">
      <c r="A56" s="292" t="str">
        <f>IF(INDEX('CoC Ranking Data'!$A$1:$CB$106,ROW($G57),4)&lt;&gt;"",INDEX('CoC Ranking Data'!$A$1:$CB$106,ROW($G57),4),"")</f>
        <v/>
      </c>
      <c r="B56" s="292" t="str">
        <f>IF(INDEX('CoC Ranking Data'!$A$1:$CB$106,ROW($G57),5)&lt;&gt;"",INDEX('CoC Ranking Data'!$A$1:$CB$106,ROW($G57),5),"")</f>
        <v/>
      </c>
      <c r="C56" s="325" t="str">
        <f>IF(INDEX('CoC Ranking Data'!$A$1:$CB$106,ROW($G57),71)&lt;&gt;"",INDEX('CoC Ranking Data'!$A$1:$CB$106,ROW($G57),71),"")</f>
        <v/>
      </c>
      <c r="D56" s="423" t="str">
        <f>IF(INDEX('CoC Ranking Data'!$A$1:$CB$106,ROW($G57),73)&lt;&gt;"",INDEX('CoC Ranking Data'!$A$1:$CB$106,ROW($G57),73),"")</f>
        <v/>
      </c>
      <c r="E56" s="546" t="str">
        <f>IF(INDEX('CoC Ranking Data'!$A$1:$CB$106,ROW($G57),78)&lt;&gt;"",INDEX('CoC Ranking Data'!$A$1:$CB$106,ROW($G57),78),"")</f>
        <v/>
      </c>
      <c r="F56" s="545">
        <v>1</v>
      </c>
      <c r="G56" s="435" t="str">
        <f t="shared" si="0"/>
        <v/>
      </c>
      <c r="H56" s="529"/>
    </row>
    <row r="57" spans="1:8" x14ac:dyDescent="0.25">
      <c r="A57" s="292" t="str">
        <f>IF(INDEX('CoC Ranking Data'!$A$1:$CB$106,ROW($G58),4)&lt;&gt;"",INDEX('CoC Ranking Data'!$A$1:$CB$106,ROW($G58),4),"")</f>
        <v/>
      </c>
      <c r="B57" s="292" t="str">
        <f>IF(INDEX('CoC Ranking Data'!$A$1:$CB$106,ROW($G58),5)&lt;&gt;"",INDEX('CoC Ranking Data'!$A$1:$CB$106,ROW($G58),5),"")</f>
        <v/>
      </c>
      <c r="C57" s="325" t="str">
        <f>IF(INDEX('CoC Ranking Data'!$A$1:$CB$106,ROW($G58),71)&lt;&gt;"",INDEX('CoC Ranking Data'!$A$1:$CB$106,ROW($G58),71),"")</f>
        <v/>
      </c>
      <c r="D57" s="423" t="str">
        <f>IF(INDEX('CoC Ranking Data'!$A$1:$CB$106,ROW($G58),73)&lt;&gt;"",INDEX('CoC Ranking Data'!$A$1:$CB$106,ROW($G58),73),"")</f>
        <v/>
      </c>
      <c r="E57" s="546" t="str">
        <f>IF(INDEX('CoC Ranking Data'!$A$1:$CB$106,ROW($G58),78)&lt;&gt;"",INDEX('CoC Ranking Data'!$A$1:$CB$106,ROW($G58),78),"")</f>
        <v/>
      </c>
      <c r="F57" s="545">
        <v>0</v>
      </c>
      <c r="G57" s="435" t="str">
        <f t="shared" si="0"/>
        <v/>
      </c>
    </row>
    <row r="58" spans="1:8" x14ac:dyDescent="0.25">
      <c r="A58" s="292" t="str">
        <f>IF(INDEX('CoC Ranking Data'!$A$1:$CB$106,ROW($G59),4)&lt;&gt;"",INDEX('CoC Ranking Data'!$A$1:$CB$106,ROW($G59),4),"")</f>
        <v/>
      </c>
      <c r="B58" s="292" t="str">
        <f>IF(INDEX('CoC Ranking Data'!$A$1:$CB$106,ROW($G59),5)&lt;&gt;"",INDEX('CoC Ranking Data'!$A$1:$CB$106,ROW($G59),5),"")</f>
        <v/>
      </c>
      <c r="C58" s="325" t="str">
        <f>IF(INDEX('CoC Ranking Data'!$A$1:$CB$106,ROW($G59),71)&lt;&gt;"",INDEX('CoC Ranking Data'!$A$1:$CB$106,ROW($G59),71),"")</f>
        <v/>
      </c>
      <c r="D58" s="423" t="str">
        <f>IF(INDEX('CoC Ranking Data'!$A$1:$CB$106,ROW($G59),73)&lt;&gt;"",INDEX('CoC Ranking Data'!$A$1:$CB$106,ROW($G59),73),"")</f>
        <v/>
      </c>
      <c r="E58" s="546" t="str">
        <f>IF(INDEX('CoC Ranking Data'!$A$1:$CB$106,ROW($G59),78)&lt;&gt;"",INDEX('CoC Ranking Data'!$A$1:$CB$106,ROW($G59),78),"")</f>
        <v/>
      </c>
      <c r="F58" s="545">
        <v>1</v>
      </c>
      <c r="G58" s="435" t="str">
        <f t="shared" si="0"/>
        <v/>
      </c>
    </row>
    <row r="59" spans="1:8" x14ac:dyDescent="0.25">
      <c r="A59" s="292" t="str">
        <f>IF(INDEX('CoC Ranking Data'!$A$1:$CB$106,ROW($G60),4)&lt;&gt;"",INDEX('CoC Ranking Data'!$A$1:$CB$106,ROW($G60),4),"")</f>
        <v/>
      </c>
      <c r="B59" s="292" t="str">
        <f>IF(INDEX('CoC Ranking Data'!$A$1:$CB$106,ROW($G60),5)&lt;&gt;"",INDEX('CoC Ranking Data'!$A$1:$CB$106,ROW($G60),5),"")</f>
        <v/>
      </c>
      <c r="C59" s="325" t="str">
        <f>IF(INDEX('CoC Ranking Data'!$A$1:$CB$106,ROW($G60),71)&lt;&gt;"",INDEX('CoC Ranking Data'!$A$1:$CB$106,ROW($G60),71),"")</f>
        <v/>
      </c>
      <c r="D59" s="423" t="str">
        <f>IF(INDEX('CoC Ranking Data'!$A$1:$CB$106,ROW($G60),73)&lt;&gt;"",INDEX('CoC Ranking Data'!$A$1:$CB$106,ROW($G60),73),"")</f>
        <v/>
      </c>
      <c r="E59" s="546" t="str">
        <f>IF(INDEX('CoC Ranking Data'!$A$1:$CB$106,ROW($G60),78)&lt;&gt;"",INDEX('CoC Ranking Data'!$A$1:$CB$106,ROW($G60),78),"")</f>
        <v/>
      </c>
      <c r="F59" s="545">
        <v>1</v>
      </c>
      <c r="G59" s="435" t="str">
        <f t="shared" si="0"/>
        <v/>
      </c>
    </row>
    <row r="60" spans="1:8" x14ac:dyDescent="0.25">
      <c r="A60" s="292" t="str">
        <f>IF(INDEX('CoC Ranking Data'!$A$1:$CB$106,ROW($G61),4)&lt;&gt;"",INDEX('CoC Ranking Data'!$A$1:$CB$106,ROW($G61),4),"")</f>
        <v/>
      </c>
      <c r="B60" s="292" t="str">
        <f>IF(INDEX('CoC Ranking Data'!$A$1:$CB$106,ROW($G61),5)&lt;&gt;"",INDEX('CoC Ranking Data'!$A$1:$CB$106,ROW($G61),5),"")</f>
        <v/>
      </c>
      <c r="C60" s="325" t="str">
        <f>IF(INDEX('CoC Ranking Data'!$A$1:$CB$106,ROW($G61),71)&lt;&gt;"",INDEX('CoC Ranking Data'!$A$1:$CB$106,ROW($G61),71),"")</f>
        <v/>
      </c>
      <c r="D60" s="423" t="str">
        <f>IF(INDEX('CoC Ranking Data'!$A$1:$CB$106,ROW($G61),73)&lt;&gt;"",INDEX('CoC Ranking Data'!$A$1:$CB$106,ROW($G61),73),"")</f>
        <v/>
      </c>
      <c r="E60" s="546" t="str">
        <f>IF(INDEX('CoC Ranking Data'!$A$1:$CB$106,ROW($G61),78)&lt;&gt;"",INDEX('CoC Ranking Data'!$A$1:$CB$106,ROW($G61),78),"")</f>
        <v/>
      </c>
      <c r="F60" s="545">
        <v>1</v>
      </c>
      <c r="G60" s="435" t="str">
        <f t="shared" si="0"/>
        <v/>
      </c>
    </row>
    <row r="61" spans="1:8" x14ac:dyDescent="0.25">
      <c r="A61" s="292" t="str">
        <f>IF(INDEX('CoC Ranking Data'!$A$1:$CB$106,ROW($G62),4)&lt;&gt;"",INDEX('CoC Ranking Data'!$A$1:$CB$106,ROW($G62),4),"")</f>
        <v/>
      </c>
      <c r="B61" s="292" t="str">
        <f>IF(INDEX('CoC Ranking Data'!$A$1:$CB$106,ROW($G62),5)&lt;&gt;"",INDEX('CoC Ranking Data'!$A$1:$CB$106,ROW($G62),5),"")</f>
        <v/>
      </c>
      <c r="C61" s="325" t="str">
        <f>IF(INDEX('CoC Ranking Data'!$A$1:$CB$106,ROW($G62),71)&lt;&gt;"",INDEX('CoC Ranking Data'!$A$1:$CB$106,ROW($G62),71),"")</f>
        <v/>
      </c>
      <c r="D61" s="423" t="str">
        <f>IF(INDEX('CoC Ranking Data'!$A$1:$CB$106,ROW($G62),73)&lt;&gt;"",INDEX('CoC Ranking Data'!$A$1:$CB$106,ROW($G62),73),"")</f>
        <v/>
      </c>
      <c r="E61" s="546" t="str">
        <f>IF(INDEX('CoC Ranking Data'!$A$1:$CB$106,ROW($G62),78)&lt;&gt;"",INDEX('CoC Ranking Data'!$A$1:$CB$106,ROW($G62),78),"")</f>
        <v/>
      </c>
      <c r="F61" s="545"/>
      <c r="G61" s="435" t="str">
        <f t="shared" si="0"/>
        <v/>
      </c>
    </row>
    <row r="62" spans="1:8" x14ac:dyDescent="0.25">
      <c r="A62" s="292" t="str">
        <f>IF(INDEX('CoC Ranking Data'!$A$1:$CB$106,ROW($G63),4)&lt;&gt;"",INDEX('CoC Ranking Data'!$A$1:$CB$106,ROW($G63),4),"")</f>
        <v/>
      </c>
      <c r="B62" s="292" t="str">
        <f>IF(INDEX('CoC Ranking Data'!$A$1:$CB$106,ROW($G63),5)&lt;&gt;"",INDEX('CoC Ranking Data'!$A$1:$CB$106,ROW($G63),5),"")</f>
        <v/>
      </c>
      <c r="C62" s="325" t="str">
        <f>IF(INDEX('CoC Ranking Data'!$A$1:$CB$106,ROW($G63),71)&lt;&gt;"",INDEX('CoC Ranking Data'!$A$1:$CB$106,ROW($G63),71),"")</f>
        <v/>
      </c>
      <c r="D62" s="423" t="str">
        <f>IF(INDEX('CoC Ranking Data'!$A$1:$CB$106,ROW($G63),73)&lt;&gt;"",INDEX('CoC Ranking Data'!$A$1:$CB$106,ROW($G63),73),"")</f>
        <v/>
      </c>
      <c r="E62" s="546" t="str">
        <f>IF(INDEX('CoC Ranking Data'!$A$1:$CB$106,ROW($G63),78)&lt;&gt;"",INDEX('CoC Ranking Data'!$A$1:$CB$106,ROW($G63),78),"")</f>
        <v/>
      </c>
      <c r="F62" s="545"/>
      <c r="G62" s="435" t="str">
        <f t="shared" si="0"/>
        <v/>
      </c>
    </row>
    <row r="63" spans="1:8" x14ac:dyDescent="0.25">
      <c r="A63" s="292" t="str">
        <f>IF(INDEX('CoC Ranking Data'!$A$1:$CB$106,ROW($G64),4)&lt;&gt;"",INDEX('CoC Ranking Data'!$A$1:$CB$106,ROW($G64),4),"")</f>
        <v/>
      </c>
      <c r="B63" s="292" t="str">
        <f>IF(INDEX('CoC Ranking Data'!$A$1:$CB$106,ROW($G64),5)&lt;&gt;"",INDEX('CoC Ranking Data'!$A$1:$CB$106,ROW($G64),5),"")</f>
        <v/>
      </c>
      <c r="C63" s="325" t="str">
        <f>IF(INDEX('CoC Ranking Data'!$A$1:$CB$106,ROW($G64),71)&lt;&gt;"",INDEX('CoC Ranking Data'!$A$1:$CB$106,ROW($G64),71),"")</f>
        <v/>
      </c>
      <c r="D63" s="423" t="str">
        <f>IF(INDEX('CoC Ranking Data'!$A$1:$CB$106,ROW($G64),73)&lt;&gt;"",INDEX('CoC Ranking Data'!$A$1:$CB$106,ROW($G64),73),"")</f>
        <v/>
      </c>
      <c r="E63" s="546" t="str">
        <f>IF(INDEX('CoC Ranking Data'!$A$1:$CB$106,ROW($G64),78)&lt;&gt;"",INDEX('CoC Ranking Data'!$A$1:$CB$106,ROW($G64),78),"")</f>
        <v/>
      </c>
      <c r="F63" s="545"/>
      <c r="G63" s="435" t="str">
        <f t="shared" si="0"/>
        <v/>
      </c>
    </row>
    <row r="64" spans="1:8" x14ac:dyDescent="0.25">
      <c r="A64" s="292" t="str">
        <f>IF(INDEX('CoC Ranking Data'!$A$1:$CB$106,ROW($G65),4)&lt;&gt;"",INDEX('CoC Ranking Data'!$A$1:$CB$106,ROW($G65),4),"")</f>
        <v/>
      </c>
      <c r="B64" s="292" t="str">
        <f>IF(INDEX('CoC Ranking Data'!$A$1:$CB$106,ROW($G65),5)&lt;&gt;"",INDEX('CoC Ranking Data'!$A$1:$CB$106,ROW($G65),5),"")</f>
        <v/>
      </c>
      <c r="C64" s="325" t="str">
        <f>IF(INDEX('CoC Ranking Data'!$A$1:$CB$106,ROW($G65),71)&lt;&gt;"",INDEX('CoC Ranking Data'!$A$1:$CB$106,ROW($G65),71),"")</f>
        <v/>
      </c>
      <c r="D64" s="423" t="str">
        <f>IF(INDEX('CoC Ranking Data'!$A$1:$CB$106,ROW($G65),73)&lt;&gt;"",INDEX('CoC Ranking Data'!$A$1:$CB$106,ROW($G65),73),"")</f>
        <v/>
      </c>
      <c r="E64" s="546" t="str">
        <f>IF(INDEX('CoC Ranking Data'!$A$1:$CB$106,ROW($G65),78)&lt;&gt;"",INDEX('CoC Ranking Data'!$A$1:$CB$106,ROW($G65),78),"")</f>
        <v/>
      </c>
      <c r="F64" s="545"/>
      <c r="G64" s="435" t="str">
        <f t="shared" si="0"/>
        <v/>
      </c>
    </row>
    <row r="65" spans="1:7" x14ac:dyDescent="0.25">
      <c r="A65" s="292" t="str">
        <f>IF(INDEX('CoC Ranking Data'!$A$1:$CB$106,ROW($G66),4)&lt;&gt;"",INDEX('CoC Ranking Data'!$A$1:$CB$106,ROW($G66),4),"")</f>
        <v/>
      </c>
      <c r="B65" s="292" t="str">
        <f>IF(INDEX('CoC Ranking Data'!$A$1:$CB$106,ROW($G66),5)&lt;&gt;"",INDEX('CoC Ranking Data'!$A$1:$CB$106,ROW($G66),5),"")</f>
        <v/>
      </c>
      <c r="C65" s="325" t="str">
        <f>IF(INDEX('CoC Ranking Data'!$A$1:$CB$106,ROW($G66),71)&lt;&gt;"",INDEX('CoC Ranking Data'!$A$1:$CB$106,ROW($G66),71),"")</f>
        <v/>
      </c>
      <c r="D65" s="423" t="str">
        <f>IF(INDEX('CoC Ranking Data'!$A$1:$CB$106,ROW($G66),73)&lt;&gt;"",INDEX('CoC Ranking Data'!$A$1:$CB$106,ROW($G66),73),"")</f>
        <v/>
      </c>
      <c r="E65" s="546" t="str">
        <f>IF(INDEX('CoC Ranking Data'!$A$1:$CB$106,ROW($G66),78)&lt;&gt;"",INDEX('CoC Ranking Data'!$A$1:$CB$106,ROW($G66),78),"")</f>
        <v/>
      </c>
      <c r="F65" s="545"/>
      <c r="G65" s="435" t="str">
        <f t="shared" si="0"/>
        <v/>
      </c>
    </row>
    <row r="66" spans="1:7" x14ac:dyDescent="0.25">
      <c r="A66" s="292" t="str">
        <f>IF(INDEX('CoC Ranking Data'!$A$1:$CB$106,ROW($G67),4)&lt;&gt;"",INDEX('CoC Ranking Data'!$A$1:$CB$106,ROW($G67),4),"")</f>
        <v/>
      </c>
      <c r="B66" s="292" t="str">
        <f>IF(INDEX('CoC Ranking Data'!$A$1:$CB$106,ROW($G67),5)&lt;&gt;"",INDEX('CoC Ranking Data'!$A$1:$CB$106,ROW($G67),5),"")</f>
        <v/>
      </c>
      <c r="C66" s="325" t="str">
        <f>IF(INDEX('CoC Ranking Data'!$A$1:$CB$106,ROW($G67),71)&lt;&gt;"",INDEX('CoC Ranking Data'!$A$1:$CB$106,ROW($G67),71),"")</f>
        <v/>
      </c>
      <c r="D66" s="423" t="str">
        <f>IF(INDEX('CoC Ranking Data'!$A$1:$CB$106,ROW($G67),73)&lt;&gt;"",INDEX('CoC Ranking Data'!$A$1:$CB$106,ROW($G67),73),"")</f>
        <v/>
      </c>
      <c r="E66" s="546" t="str">
        <f>IF(INDEX('CoC Ranking Data'!$A$1:$CB$106,ROW($G67),78)&lt;&gt;"",INDEX('CoC Ranking Data'!$A$1:$CB$106,ROW($G67),78),"")</f>
        <v/>
      </c>
      <c r="F66" s="545"/>
      <c r="G66" s="435" t="str">
        <f t="shared" si="0"/>
        <v/>
      </c>
    </row>
    <row r="67" spans="1:7" x14ac:dyDescent="0.25">
      <c r="A67" s="292" t="str">
        <f>IF(INDEX('CoC Ranking Data'!$A$1:$CB$106,ROW($G68),4)&lt;&gt;"",INDEX('CoC Ranking Data'!$A$1:$CB$106,ROW($G68),4),"")</f>
        <v/>
      </c>
      <c r="B67" s="292" t="str">
        <f>IF(INDEX('CoC Ranking Data'!$A$1:$CB$106,ROW($G68),5)&lt;&gt;"",INDEX('CoC Ranking Data'!$A$1:$CB$106,ROW($G68),5),"")</f>
        <v/>
      </c>
      <c r="C67" s="325" t="str">
        <f>IF(INDEX('CoC Ranking Data'!$A$1:$CB$106,ROW($G68),71)&lt;&gt;"",INDEX('CoC Ranking Data'!$A$1:$CB$106,ROW($G68),71),"")</f>
        <v/>
      </c>
      <c r="D67" s="423" t="str">
        <f>IF(INDEX('CoC Ranking Data'!$A$1:$CB$106,ROW($G68),73)&lt;&gt;"",INDEX('CoC Ranking Data'!$A$1:$CB$106,ROW($G68),73),"")</f>
        <v/>
      </c>
      <c r="E67" s="546" t="str">
        <f>IF(INDEX('CoC Ranking Data'!$A$1:$CB$106,ROW($G68),78)&lt;&gt;"",INDEX('CoC Ranking Data'!$A$1:$CB$106,ROW($G68),78),"")</f>
        <v/>
      </c>
      <c r="F67" s="545"/>
      <c r="G67" s="435" t="str">
        <f t="shared" si="0"/>
        <v/>
      </c>
    </row>
    <row r="68" spans="1:7" x14ac:dyDescent="0.25">
      <c r="A68" s="292" t="str">
        <f>IF(INDEX('CoC Ranking Data'!$A$1:$CB$106,ROW($G69),4)&lt;&gt;"",INDEX('CoC Ranking Data'!$A$1:$CB$106,ROW($G69),4),"")</f>
        <v/>
      </c>
      <c r="B68" s="292" t="str">
        <f>IF(INDEX('CoC Ranking Data'!$A$1:$CB$106,ROW($G69),5)&lt;&gt;"",INDEX('CoC Ranking Data'!$A$1:$CB$106,ROW($G69),5),"")</f>
        <v/>
      </c>
      <c r="C68" s="325" t="str">
        <f>IF(INDEX('CoC Ranking Data'!$A$1:$CB$106,ROW($G69),71)&lt;&gt;"",INDEX('CoC Ranking Data'!$A$1:$CB$106,ROW($G69),71),"")</f>
        <v/>
      </c>
      <c r="D68" s="423" t="str">
        <f>IF(INDEX('CoC Ranking Data'!$A$1:$CB$106,ROW($G69),73)&lt;&gt;"",INDEX('CoC Ranking Data'!$A$1:$CB$106,ROW($G69),73),"")</f>
        <v/>
      </c>
      <c r="E68" s="546" t="str">
        <f>IF(INDEX('CoC Ranking Data'!$A$1:$CB$106,ROW($G69),78)&lt;&gt;"",INDEX('CoC Ranking Data'!$A$1:$CB$106,ROW($G69),78),"")</f>
        <v/>
      </c>
      <c r="F68" s="545"/>
      <c r="G68" s="435" t="str">
        <f t="shared" si="0"/>
        <v/>
      </c>
    </row>
    <row r="69" spans="1:7" x14ac:dyDescent="0.25">
      <c r="A69" s="292" t="str">
        <f>IF(INDEX('CoC Ranking Data'!$A$1:$CB$106,ROW($G70),4)&lt;&gt;"",INDEX('CoC Ranking Data'!$A$1:$CB$106,ROW($G70),4),"")</f>
        <v/>
      </c>
      <c r="B69" s="292" t="str">
        <f>IF(INDEX('CoC Ranking Data'!$A$1:$CB$106,ROW($G70),5)&lt;&gt;"",INDEX('CoC Ranking Data'!$A$1:$CB$106,ROW($G70),5),"")</f>
        <v/>
      </c>
      <c r="C69" s="325" t="str">
        <f>IF(INDEX('CoC Ranking Data'!$A$1:$CB$106,ROW($G70),71)&lt;&gt;"",INDEX('CoC Ranking Data'!$A$1:$CB$106,ROW($G70),71),"")</f>
        <v/>
      </c>
      <c r="D69" s="423" t="str">
        <f>IF(INDEX('CoC Ranking Data'!$A$1:$CB$106,ROW($G70),73)&lt;&gt;"",INDEX('CoC Ranking Data'!$A$1:$CB$106,ROW($G70),73),"")</f>
        <v/>
      </c>
      <c r="E69" s="546" t="str">
        <f>IF(INDEX('CoC Ranking Data'!$A$1:$CB$106,ROW($G70),78)&lt;&gt;"",INDEX('CoC Ranking Data'!$A$1:$CB$106,ROW($G70),78),"")</f>
        <v/>
      </c>
      <c r="F69" s="545"/>
      <c r="G69" s="435" t="str">
        <f t="shared" si="0"/>
        <v/>
      </c>
    </row>
    <row r="70" spans="1:7" x14ac:dyDescent="0.25">
      <c r="A70" s="292" t="str">
        <f>IF(INDEX('CoC Ranking Data'!$A$1:$CB$106,ROW($G71),4)&lt;&gt;"",INDEX('CoC Ranking Data'!$A$1:$CB$106,ROW($G71),4),"")</f>
        <v/>
      </c>
      <c r="B70" s="292" t="str">
        <f>IF(INDEX('CoC Ranking Data'!$A$1:$CB$106,ROW($G71),5)&lt;&gt;"",INDEX('CoC Ranking Data'!$A$1:$CB$106,ROW($G71),5),"")</f>
        <v/>
      </c>
      <c r="C70" s="325" t="str">
        <f>IF(INDEX('CoC Ranking Data'!$A$1:$CB$106,ROW($G71),71)&lt;&gt;"",INDEX('CoC Ranking Data'!$A$1:$CB$106,ROW($G71),71),"")</f>
        <v/>
      </c>
      <c r="D70" s="423" t="str">
        <f>IF(INDEX('CoC Ranking Data'!$A$1:$CB$106,ROW($G71),73)&lt;&gt;"",INDEX('CoC Ranking Data'!$A$1:$CB$106,ROW($G71),73),"")</f>
        <v/>
      </c>
      <c r="E70" s="546" t="str">
        <f>IF(INDEX('CoC Ranking Data'!$A$1:$CB$106,ROW($G71),78)&lt;&gt;"",INDEX('CoC Ranking Data'!$A$1:$CB$106,ROW($G71),78),"")</f>
        <v/>
      </c>
      <c r="F70" s="545"/>
      <c r="G70" s="435" t="str">
        <f t="shared" si="0"/>
        <v/>
      </c>
    </row>
    <row r="71" spans="1:7" x14ac:dyDescent="0.25">
      <c r="A71" s="292" t="str">
        <f>IF(INDEX('CoC Ranking Data'!$A$1:$CB$106,ROW($G72),4)&lt;&gt;"",INDEX('CoC Ranking Data'!$A$1:$CB$106,ROW($G72),4),"")</f>
        <v/>
      </c>
      <c r="B71" s="292" t="str">
        <f>IF(INDEX('CoC Ranking Data'!$A$1:$CB$106,ROW($G72),5)&lt;&gt;"",INDEX('CoC Ranking Data'!$A$1:$CB$106,ROW($G72),5),"")</f>
        <v/>
      </c>
      <c r="C71" s="325" t="str">
        <f>IF(INDEX('CoC Ranking Data'!$A$1:$CB$106,ROW($G72),71)&lt;&gt;"",INDEX('CoC Ranking Data'!$A$1:$CB$106,ROW($G72),71),"")</f>
        <v/>
      </c>
      <c r="D71" s="423" t="str">
        <f>IF(INDEX('CoC Ranking Data'!$A$1:$CB$106,ROW($G72),73)&lt;&gt;"",INDEX('CoC Ranking Data'!$A$1:$CB$106,ROW($G72),73),"")</f>
        <v/>
      </c>
      <c r="E71" s="546" t="str">
        <f>IF(INDEX('CoC Ranking Data'!$A$1:$CB$106,ROW($G72),78)&lt;&gt;"",INDEX('CoC Ranking Data'!$A$1:$CB$106,ROW($G72),78),"")</f>
        <v/>
      </c>
      <c r="F71" s="545"/>
      <c r="G71" s="435" t="str">
        <f t="shared" si="0"/>
        <v/>
      </c>
    </row>
    <row r="72" spans="1:7" x14ac:dyDescent="0.25">
      <c r="A72" s="292" t="str">
        <f>IF(INDEX('CoC Ranking Data'!$A$1:$CB$106,ROW($G73),4)&lt;&gt;"",INDEX('CoC Ranking Data'!$A$1:$CB$106,ROW($G73),4),"")</f>
        <v/>
      </c>
      <c r="B72" s="292" t="str">
        <f>IF(INDEX('CoC Ranking Data'!$A$1:$CB$106,ROW($G73),5)&lt;&gt;"",INDEX('CoC Ranking Data'!$A$1:$CB$106,ROW($G73),5),"")</f>
        <v/>
      </c>
      <c r="C72" s="325" t="str">
        <f>IF(INDEX('CoC Ranking Data'!$A$1:$CB$106,ROW($G73),71)&lt;&gt;"",INDEX('CoC Ranking Data'!$A$1:$CB$106,ROW($G73),71),"")</f>
        <v/>
      </c>
      <c r="D72" s="423" t="str">
        <f>IF(INDEX('CoC Ranking Data'!$A$1:$CB$106,ROW($G73),73)&lt;&gt;"",INDEX('CoC Ranking Data'!$A$1:$CB$106,ROW($G73),73),"")</f>
        <v/>
      </c>
      <c r="E72" s="546" t="str">
        <f>IF(INDEX('CoC Ranking Data'!$A$1:$CB$106,ROW($G73),78)&lt;&gt;"",INDEX('CoC Ranking Data'!$A$1:$CB$106,ROW($G73),78),"")</f>
        <v/>
      </c>
      <c r="F72" s="545"/>
      <c r="G72" s="435" t="str">
        <f t="shared" si="0"/>
        <v/>
      </c>
    </row>
    <row r="73" spans="1:7" x14ac:dyDescent="0.25">
      <c r="A73" s="292" t="str">
        <f>IF(INDEX('CoC Ranking Data'!$A$1:$CB$106,ROW($G74),4)&lt;&gt;"",INDEX('CoC Ranking Data'!$A$1:$CB$106,ROW($G74),4),"")</f>
        <v/>
      </c>
      <c r="B73" s="292" t="str">
        <f>IF(INDEX('CoC Ranking Data'!$A$1:$CB$106,ROW($G74),5)&lt;&gt;"",INDEX('CoC Ranking Data'!$A$1:$CB$106,ROW($G74),5),"")</f>
        <v/>
      </c>
      <c r="C73" s="325" t="str">
        <f>IF(INDEX('CoC Ranking Data'!$A$1:$CB$106,ROW($G74),71)&lt;&gt;"",INDEX('CoC Ranking Data'!$A$1:$CB$106,ROW($G74),71),"")</f>
        <v/>
      </c>
      <c r="D73" s="423" t="str">
        <f>IF(INDEX('CoC Ranking Data'!$A$1:$CB$106,ROW($G74),73)&lt;&gt;"",INDEX('CoC Ranking Data'!$A$1:$CB$106,ROW($G74),73),"")</f>
        <v/>
      </c>
      <c r="E73" s="546" t="str">
        <f>IF(INDEX('CoC Ranking Data'!$A$1:$CB$106,ROW($G74),78)&lt;&gt;"",INDEX('CoC Ranking Data'!$A$1:$CB$106,ROW($G74),78),"")</f>
        <v/>
      </c>
      <c r="F73" s="545"/>
      <c r="G73" s="435" t="str">
        <f t="shared" ref="G73:G102" si="1">IF($A73&lt;&gt;"",IF($C73&lt;&gt;"",$C73 * 10,0) + IF($D73&lt;&gt;"", $D73, 0),"")</f>
        <v/>
      </c>
    </row>
    <row r="74" spans="1:7" x14ac:dyDescent="0.25">
      <c r="A74" s="292" t="str">
        <f>IF(INDEX('CoC Ranking Data'!$A$1:$CB$106,ROW($G75),4)&lt;&gt;"",INDEX('CoC Ranking Data'!$A$1:$CB$106,ROW($G75),4),"")</f>
        <v/>
      </c>
      <c r="B74" s="292" t="str">
        <f>IF(INDEX('CoC Ranking Data'!$A$1:$CB$106,ROW($G75),5)&lt;&gt;"",INDEX('CoC Ranking Data'!$A$1:$CB$106,ROW($G75),5),"")</f>
        <v/>
      </c>
      <c r="C74" s="325" t="str">
        <f>IF(INDEX('CoC Ranking Data'!$A$1:$CB$106,ROW($G75),71)&lt;&gt;"",INDEX('CoC Ranking Data'!$A$1:$CB$106,ROW($G75),71),"")</f>
        <v/>
      </c>
      <c r="D74" s="423" t="str">
        <f>IF(INDEX('CoC Ranking Data'!$A$1:$CB$106,ROW($G75),73)&lt;&gt;"",INDEX('CoC Ranking Data'!$A$1:$CB$106,ROW($G75),73),"")</f>
        <v/>
      </c>
      <c r="E74" s="546" t="str">
        <f>IF(INDEX('CoC Ranking Data'!$A$1:$CB$106,ROW($G75),78)&lt;&gt;"",INDEX('CoC Ranking Data'!$A$1:$CB$106,ROW($G75),78),"")</f>
        <v/>
      </c>
      <c r="F74" s="545"/>
      <c r="G74" s="435" t="str">
        <f t="shared" si="1"/>
        <v/>
      </c>
    </row>
    <row r="75" spans="1:7" x14ac:dyDescent="0.25">
      <c r="A75" s="292" t="str">
        <f>IF(INDEX('CoC Ranking Data'!$A$1:$CB$106,ROW($G76),4)&lt;&gt;"",INDEX('CoC Ranking Data'!$A$1:$CB$106,ROW($G76),4),"")</f>
        <v/>
      </c>
      <c r="B75" s="292" t="str">
        <f>IF(INDEX('CoC Ranking Data'!$A$1:$CB$106,ROW($G76),5)&lt;&gt;"",INDEX('CoC Ranking Data'!$A$1:$CB$106,ROW($G76),5),"")</f>
        <v/>
      </c>
      <c r="C75" s="325" t="str">
        <f>IF(INDEX('CoC Ranking Data'!$A$1:$CB$106,ROW($G76),71)&lt;&gt;"",INDEX('CoC Ranking Data'!$A$1:$CB$106,ROW($G76),71),"")</f>
        <v/>
      </c>
      <c r="D75" s="423" t="str">
        <f>IF(INDEX('CoC Ranking Data'!$A$1:$CB$106,ROW($G76),73)&lt;&gt;"",INDEX('CoC Ranking Data'!$A$1:$CB$106,ROW($G76),73),"")</f>
        <v/>
      </c>
      <c r="E75" s="546" t="str">
        <f>IF(INDEX('CoC Ranking Data'!$A$1:$CB$106,ROW($G76),78)&lt;&gt;"",INDEX('CoC Ranking Data'!$A$1:$CB$106,ROW($G76),78),"")</f>
        <v/>
      </c>
      <c r="F75" s="545"/>
      <c r="G75" s="435" t="str">
        <f t="shared" si="1"/>
        <v/>
      </c>
    </row>
    <row r="76" spans="1:7" x14ac:dyDescent="0.25">
      <c r="A76" s="292" t="str">
        <f>IF(INDEX('CoC Ranking Data'!$A$1:$CB$106,ROW($G77),4)&lt;&gt;"",INDEX('CoC Ranking Data'!$A$1:$CB$106,ROW($G77),4),"")</f>
        <v/>
      </c>
      <c r="B76" s="292" t="str">
        <f>IF(INDEX('CoC Ranking Data'!$A$1:$CB$106,ROW($G77),5)&lt;&gt;"",INDEX('CoC Ranking Data'!$A$1:$CB$106,ROW($G77),5),"")</f>
        <v/>
      </c>
      <c r="C76" s="325" t="str">
        <f>IF(INDEX('CoC Ranking Data'!$A$1:$CB$106,ROW($G77),71)&lt;&gt;"",INDEX('CoC Ranking Data'!$A$1:$CB$106,ROW($G77),71),"")</f>
        <v/>
      </c>
      <c r="D76" s="423" t="str">
        <f>IF(INDEX('CoC Ranking Data'!$A$1:$CB$106,ROW($G77),73)&lt;&gt;"",INDEX('CoC Ranking Data'!$A$1:$CB$106,ROW($G77),73),"")</f>
        <v/>
      </c>
      <c r="E76" s="546" t="str">
        <f>IF(INDEX('CoC Ranking Data'!$A$1:$CB$106,ROW($G77),78)&lt;&gt;"",INDEX('CoC Ranking Data'!$A$1:$CB$106,ROW($G77),78),"")</f>
        <v/>
      </c>
      <c r="F76" s="545"/>
      <c r="G76" s="435" t="str">
        <f t="shared" si="1"/>
        <v/>
      </c>
    </row>
    <row r="77" spans="1:7" x14ac:dyDescent="0.25">
      <c r="A77" s="292" t="str">
        <f>IF(INDEX('CoC Ranking Data'!$A$1:$CB$106,ROW($G78),4)&lt;&gt;"",INDEX('CoC Ranking Data'!$A$1:$CB$106,ROW($G78),4),"")</f>
        <v/>
      </c>
      <c r="B77" s="292" t="str">
        <f>IF(INDEX('CoC Ranking Data'!$A$1:$CB$106,ROW($G78),5)&lt;&gt;"",INDEX('CoC Ranking Data'!$A$1:$CB$106,ROW($G78),5),"")</f>
        <v/>
      </c>
      <c r="C77" s="325" t="str">
        <f>IF(INDEX('CoC Ranking Data'!$A$1:$CB$106,ROW($G78),71)&lt;&gt;"",INDEX('CoC Ranking Data'!$A$1:$CB$106,ROW($G78),71),"")</f>
        <v/>
      </c>
      <c r="D77" s="423" t="str">
        <f>IF(INDEX('CoC Ranking Data'!$A$1:$CB$106,ROW($G78),73)&lt;&gt;"",INDEX('CoC Ranking Data'!$A$1:$CB$106,ROW($G78),73),"")</f>
        <v/>
      </c>
      <c r="E77" s="546" t="str">
        <f>IF(INDEX('CoC Ranking Data'!$A$1:$CB$106,ROW($G78),78)&lt;&gt;"",INDEX('CoC Ranking Data'!$A$1:$CB$106,ROW($G78),78),"")</f>
        <v/>
      </c>
      <c r="F77" s="545"/>
      <c r="G77" s="435" t="str">
        <f t="shared" si="1"/>
        <v/>
      </c>
    </row>
    <row r="78" spans="1:7" x14ac:dyDescent="0.25">
      <c r="A78" s="292" t="str">
        <f>IF(INDEX('CoC Ranking Data'!$A$1:$CB$106,ROW($G79),4)&lt;&gt;"",INDEX('CoC Ranking Data'!$A$1:$CB$106,ROW($G79),4),"")</f>
        <v/>
      </c>
      <c r="B78" s="292" t="str">
        <f>IF(INDEX('CoC Ranking Data'!$A$1:$CB$106,ROW($G79),5)&lt;&gt;"",INDEX('CoC Ranking Data'!$A$1:$CB$106,ROW($G79),5),"")</f>
        <v/>
      </c>
      <c r="C78" s="325" t="str">
        <f>IF(INDEX('CoC Ranking Data'!$A$1:$CB$106,ROW($G79),71)&lt;&gt;"",INDEX('CoC Ranking Data'!$A$1:$CB$106,ROW($G79),71),"")</f>
        <v/>
      </c>
      <c r="D78" s="423" t="str">
        <f>IF(INDEX('CoC Ranking Data'!$A$1:$CB$106,ROW($G79),73)&lt;&gt;"",INDEX('CoC Ranking Data'!$A$1:$CB$106,ROW($G79),73),"")</f>
        <v/>
      </c>
      <c r="E78" s="546" t="str">
        <f>IF(INDEX('CoC Ranking Data'!$A$1:$CB$106,ROW($G79),78)&lt;&gt;"",INDEX('CoC Ranking Data'!$A$1:$CB$106,ROW($G79),78),"")</f>
        <v/>
      </c>
      <c r="F78" s="545"/>
      <c r="G78" s="435" t="str">
        <f t="shared" si="1"/>
        <v/>
      </c>
    </row>
    <row r="79" spans="1:7" x14ac:dyDescent="0.25">
      <c r="A79" s="292" t="str">
        <f>IF(INDEX('CoC Ranking Data'!$A$1:$CB$106,ROW($G80),4)&lt;&gt;"",INDEX('CoC Ranking Data'!$A$1:$CB$106,ROW($G80),4),"")</f>
        <v/>
      </c>
      <c r="B79" s="292" t="str">
        <f>IF(INDEX('CoC Ranking Data'!$A$1:$CB$106,ROW($G80),5)&lt;&gt;"",INDEX('CoC Ranking Data'!$A$1:$CB$106,ROW($G80),5),"")</f>
        <v/>
      </c>
      <c r="C79" s="325" t="str">
        <f>IF(INDEX('CoC Ranking Data'!$A$1:$CB$106,ROW($G80),71)&lt;&gt;"",INDEX('CoC Ranking Data'!$A$1:$CB$106,ROW($G80),71),"")</f>
        <v/>
      </c>
      <c r="D79" s="423" t="str">
        <f>IF(INDEX('CoC Ranking Data'!$A$1:$CB$106,ROW($G80),73)&lt;&gt;"",INDEX('CoC Ranking Data'!$A$1:$CB$106,ROW($G80),73),"")</f>
        <v/>
      </c>
      <c r="E79" s="546" t="str">
        <f>IF(INDEX('CoC Ranking Data'!$A$1:$CB$106,ROW($G80),78)&lt;&gt;"",INDEX('CoC Ranking Data'!$A$1:$CB$106,ROW($G80),78),"")</f>
        <v/>
      </c>
      <c r="F79" s="545"/>
      <c r="G79" s="435" t="str">
        <f t="shared" si="1"/>
        <v/>
      </c>
    </row>
    <row r="80" spans="1:7" x14ac:dyDescent="0.25">
      <c r="A80" s="292" t="str">
        <f>IF(INDEX('CoC Ranking Data'!$A$1:$CB$106,ROW($G81),4)&lt;&gt;"",INDEX('CoC Ranking Data'!$A$1:$CB$106,ROW($G81),4),"")</f>
        <v/>
      </c>
      <c r="B80" s="292" t="str">
        <f>IF(INDEX('CoC Ranking Data'!$A$1:$CB$106,ROW($G81),5)&lt;&gt;"",INDEX('CoC Ranking Data'!$A$1:$CB$106,ROW($G81),5),"")</f>
        <v/>
      </c>
      <c r="C80" s="325" t="str">
        <f>IF(INDEX('CoC Ranking Data'!$A$1:$CB$106,ROW($G81),71)&lt;&gt;"",INDEX('CoC Ranking Data'!$A$1:$CB$106,ROW($G81),71),"")</f>
        <v/>
      </c>
      <c r="D80" s="423" t="str">
        <f>IF(INDEX('CoC Ranking Data'!$A$1:$CB$106,ROW($G81),73)&lt;&gt;"",INDEX('CoC Ranking Data'!$A$1:$CB$106,ROW($G81),73),"")</f>
        <v/>
      </c>
      <c r="E80" s="546" t="str">
        <f>IF(INDEX('CoC Ranking Data'!$A$1:$CB$106,ROW($G81),78)&lt;&gt;"",INDEX('CoC Ranking Data'!$A$1:$CB$106,ROW($G81),78),"")</f>
        <v/>
      </c>
      <c r="F80" s="545"/>
      <c r="G80" s="435" t="str">
        <f t="shared" si="1"/>
        <v/>
      </c>
    </row>
    <row r="81" spans="1:8" x14ac:dyDescent="0.25">
      <c r="A81" s="292" t="str">
        <f>IF(INDEX('CoC Ranking Data'!$A$1:$CB$106,ROW($G82),4)&lt;&gt;"",INDEX('CoC Ranking Data'!$A$1:$CB$106,ROW($G82),4),"")</f>
        <v/>
      </c>
      <c r="B81" s="292" t="str">
        <f>IF(INDEX('CoC Ranking Data'!$A$1:$CB$106,ROW($G82),5)&lt;&gt;"",INDEX('CoC Ranking Data'!$A$1:$CB$106,ROW($G82),5),"")</f>
        <v/>
      </c>
      <c r="C81" s="325" t="str">
        <f>IF(INDEX('CoC Ranking Data'!$A$1:$CB$106,ROW($G82),71)&lt;&gt;"",INDEX('CoC Ranking Data'!$A$1:$CB$106,ROW($G82),71),"")</f>
        <v/>
      </c>
      <c r="D81" s="423" t="str">
        <f>IF(INDEX('CoC Ranking Data'!$A$1:$CB$106,ROW($G82),73)&lt;&gt;"",INDEX('CoC Ranking Data'!$A$1:$CB$106,ROW($G82),73),"")</f>
        <v/>
      </c>
      <c r="E81" s="546" t="str">
        <f>IF(INDEX('CoC Ranking Data'!$A$1:$CB$106,ROW($G82),78)&lt;&gt;"",INDEX('CoC Ranking Data'!$A$1:$CB$106,ROW($G82),78),"")</f>
        <v/>
      </c>
      <c r="F81" s="545"/>
      <c r="G81" s="435" t="str">
        <f t="shared" si="1"/>
        <v/>
      </c>
    </row>
    <row r="82" spans="1:8" x14ac:dyDescent="0.25">
      <c r="A82" s="292" t="str">
        <f>IF(INDEX('CoC Ranking Data'!$A$1:$CB$106,ROW($G83),4)&lt;&gt;"",INDEX('CoC Ranking Data'!$A$1:$CB$106,ROW($G83),4),"")</f>
        <v/>
      </c>
      <c r="B82" s="292" t="str">
        <f>IF(INDEX('CoC Ranking Data'!$A$1:$CB$106,ROW($G83),5)&lt;&gt;"",INDEX('CoC Ranking Data'!$A$1:$CB$106,ROW($G83),5),"")</f>
        <v/>
      </c>
      <c r="C82" s="325" t="str">
        <f>IF(INDEX('CoC Ranking Data'!$A$1:$CB$106,ROW($G83),71)&lt;&gt;"",INDEX('CoC Ranking Data'!$A$1:$CB$106,ROW($G83),71),"")</f>
        <v/>
      </c>
      <c r="D82" s="423" t="str">
        <f>IF(INDEX('CoC Ranking Data'!$A$1:$CB$106,ROW($G83),73)&lt;&gt;"",INDEX('CoC Ranking Data'!$A$1:$CB$106,ROW($G83),73),"")</f>
        <v/>
      </c>
      <c r="E82" s="546" t="str">
        <f>IF(INDEX('CoC Ranking Data'!$A$1:$CB$106,ROW($G83),78)&lt;&gt;"",INDEX('CoC Ranking Data'!$A$1:$CB$106,ROW($G83),78),"")</f>
        <v/>
      </c>
      <c r="F82" s="545"/>
      <c r="G82" s="435" t="str">
        <f t="shared" si="1"/>
        <v/>
      </c>
    </row>
    <row r="83" spans="1:8" x14ac:dyDescent="0.25">
      <c r="A83" s="292" t="str">
        <f>IF(INDEX('CoC Ranking Data'!$A$1:$CB$106,ROW($G84),4)&lt;&gt;"",INDEX('CoC Ranking Data'!$A$1:$CB$106,ROW($G84),4),"")</f>
        <v/>
      </c>
      <c r="B83" s="292" t="str">
        <f>IF(INDEX('CoC Ranking Data'!$A$1:$CB$106,ROW($G84),5)&lt;&gt;"",INDEX('CoC Ranking Data'!$A$1:$CB$106,ROW($G84),5),"")</f>
        <v/>
      </c>
      <c r="C83" s="325" t="str">
        <f>IF(INDEX('CoC Ranking Data'!$A$1:$CB$106,ROW($G84),71)&lt;&gt;"",INDEX('CoC Ranking Data'!$A$1:$CB$106,ROW($G84),71),"")</f>
        <v/>
      </c>
      <c r="D83" s="423" t="str">
        <f>IF(INDEX('CoC Ranking Data'!$A$1:$CB$106,ROW($G84),73)&lt;&gt;"",INDEX('CoC Ranking Data'!$A$1:$CB$106,ROW($G84),73),"")</f>
        <v/>
      </c>
      <c r="E83" s="546" t="str">
        <f>IF(INDEX('CoC Ranking Data'!$A$1:$CB$106,ROW($G84),78)&lt;&gt;"",INDEX('CoC Ranking Data'!$A$1:$CB$106,ROW($G84),78),"")</f>
        <v/>
      </c>
      <c r="F83" s="545"/>
      <c r="G83" s="435" t="str">
        <f t="shared" si="1"/>
        <v/>
      </c>
    </row>
    <row r="84" spans="1:8" x14ac:dyDescent="0.25">
      <c r="A84" s="292" t="str">
        <f>IF(INDEX('CoC Ranking Data'!$A$1:$CB$106,ROW($G85),4)&lt;&gt;"",INDEX('CoC Ranking Data'!$A$1:$CB$106,ROW($G85),4),"")</f>
        <v/>
      </c>
      <c r="B84" s="292" t="str">
        <f>IF(INDEX('CoC Ranking Data'!$A$1:$CB$106,ROW($G85),5)&lt;&gt;"",INDEX('CoC Ranking Data'!$A$1:$CB$106,ROW($G85),5),"")</f>
        <v/>
      </c>
      <c r="C84" s="325" t="str">
        <f>IF(INDEX('CoC Ranking Data'!$A$1:$CB$106,ROW($G85),71)&lt;&gt;"",INDEX('CoC Ranking Data'!$A$1:$CB$106,ROW($G85),71),"")</f>
        <v/>
      </c>
      <c r="D84" s="423" t="str">
        <f>IF(INDEX('CoC Ranking Data'!$A$1:$CB$106,ROW($G85),73)&lt;&gt;"",INDEX('CoC Ranking Data'!$A$1:$CB$106,ROW($G85),73),"")</f>
        <v/>
      </c>
      <c r="E84" s="546" t="str">
        <f>IF(INDEX('CoC Ranking Data'!$A$1:$CB$106,ROW($G85),78)&lt;&gt;"",INDEX('CoC Ranking Data'!$A$1:$CB$106,ROW($G85),78),"")</f>
        <v/>
      </c>
      <c r="F84" s="545"/>
      <c r="G84" s="435" t="str">
        <f t="shared" si="1"/>
        <v/>
      </c>
    </row>
    <row r="85" spans="1:8" x14ac:dyDescent="0.25">
      <c r="A85" s="292" t="str">
        <f>IF(INDEX('CoC Ranking Data'!$A$1:$CB$106,ROW($G86),4)&lt;&gt;"",INDEX('CoC Ranking Data'!$A$1:$CB$106,ROW($G86),4),"")</f>
        <v/>
      </c>
      <c r="B85" s="292" t="str">
        <f>IF(INDEX('CoC Ranking Data'!$A$1:$CB$106,ROW($G86),5)&lt;&gt;"",INDEX('CoC Ranking Data'!$A$1:$CB$106,ROW($G86),5),"")</f>
        <v/>
      </c>
      <c r="C85" s="325" t="str">
        <f>IF(INDEX('CoC Ranking Data'!$A$1:$CB$106,ROW($G86),71)&lt;&gt;"",INDEX('CoC Ranking Data'!$A$1:$CB$106,ROW($G86),71),"")</f>
        <v/>
      </c>
      <c r="D85" s="423" t="str">
        <f>IF(INDEX('CoC Ranking Data'!$A$1:$CB$106,ROW($G86),73)&lt;&gt;"",INDEX('CoC Ranking Data'!$A$1:$CB$106,ROW($G86),73),"")</f>
        <v/>
      </c>
      <c r="E85" s="546" t="str">
        <f>IF(INDEX('CoC Ranking Data'!$A$1:$CB$106,ROW($G86),78)&lt;&gt;"",INDEX('CoC Ranking Data'!$A$1:$CB$106,ROW($G86),78),"")</f>
        <v/>
      </c>
      <c r="F85" s="545"/>
      <c r="G85" s="435" t="str">
        <f t="shared" si="1"/>
        <v/>
      </c>
    </row>
    <row r="86" spans="1:8" x14ac:dyDescent="0.25">
      <c r="A86" s="292" t="str">
        <f>IF(INDEX('CoC Ranking Data'!$A$1:$CB$106,ROW($G87),4)&lt;&gt;"",INDEX('CoC Ranking Data'!$A$1:$CB$106,ROW($G87),4),"")</f>
        <v/>
      </c>
      <c r="B86" s="292" t="str">
        <f>IF(INDEX('CoC Ranking Data'!$A$1:$CB$106,ROW($G87),5)&lt;&gt;"",INDEX('CoC Ranking Data'!$A$1:$CB$106,ROW($G87),5),"")</f>
        <v/>
      </c>
      <c r="C86" s="325" t="str">
        <f>IF(INDEX('CoC Ranking Data'!$A$1:$CB$106,ROW($G87),71)&lt;&gt;"",INDEX('CoC Ranking Data'!$A$1:$CB$106,ROW($G87),71),"")</f>
        <v/>
      </c>
      <c r="D86" s="423" t="str">
        <f>IF(INDEX('CoC Ranking Data'!$A$1:$CB$106,ROW($G87),73)&lt;&gt;"",INDEX('CoC Ranking Data'!$A$1:$CB$106,ROW($G87),73),"")</f>
        <v/>
      </c>
      <c r="E86" s="546" t="str">
        <f>IF(INDEX('CoC Ranking Data'!$A$1:$CB$106,ROW($G87),78)&lt;&gt;"",INDEX('CoC Ranking Data'!$A$1:$CB$106,ROW($G87),78),"")</f>
        <v/>
      </c>
      <c r="F86" s="545"/>
      <c r="G86" s="435" t="str">
        <f t="shared" si="1"/>
        <v/>
      </c>
    </row>
    <row r="87" spans="1:8" x14ac:dyDescent="0.25">
      <c r="A87" s="292" t="str">
        <f>IF(INDEX('CoC Ranking Data'!$A$1:$CB$106,ROW($G88),4)&lt;&gt;"",INDEX('CoC Ranking Data'!$A$1:$CB$106,ROW($G88),4),"")</f>
        <v/>
      </c>
      <c r="B87" s="292" t="str">
        <f>IF(INDEX('CoC Ranking Data'!$A$1:$CB$106,ROW($G88),5)&lt;&gt;"",INDEX('CoC Ranking Data'!$A$1:$CB$106,ROW($G88),5),"")</f>
        <v/>
      </c>
      <c r="C87" s="325" t="str">
        <f>IF(INDEX('CoC Ranking Data'!$A$1:$CB$106,ROW($G88),71)&lt;&gt;"",INDEX('CoC Ranking Data'!$A$1:$CB$106,ROW($G88),71),"")</f>
        <v/>
      </c>
      <c r="D87" s="423" t="str">
        <f>IF(INDEX('CoC Ranking Data'!$A$1:$CB$106,ROW($G88),73)&lt;&gt;"",INDEX('CoC Ranking Data'!$A$1:$CB$106,ROW($G88),73),"")</f>
        <v/>
      </c>
      <c r="E87" s="546" t="str">
        <f>IF(INDEX('CoC Ranking Data'!$A$1:$CB$106,ROW($G88),78)&lt;&gt;"",INDEX('CoC Ranking Data'!$A$1:$CB$106,ROW($G88),78),"")</f>
        <v/>
      </c>
      <c r="F87" s="545"/>
      <c r="G87" s="435" t="str">
        <f t="shared" si="1"/>
        <v/>
      </c>
    </row>
    <row r="88" spans="1:8" s="9" customFormat="1" ht="12.75" x14ac:dyDescent="0.2">
      <c r="A88" s="292" t="str">
        <f>IF(INDEX('CoC Ranking Data'!$A$1:$CB$106,ROW($G89),4)&lt;&gt;"",INDEX('CoC Ranking Data'!$A$1:$CB$106,ROW($G89),4),"")</f>
        <v/>
      </c>
      <c r="B88" s="292" t="str">
        <f>IF(INDEX('CoC Ranking Data'!$A$1:$CB$106,ROW($G89),5)&lt;&gt;"",INDEX('CoC Ranking Data'!$A$1:$CB$106,ROW($G89),5),"")</f>
        <v/>
      </c>
      <c r="C88" s="325" t="str">
        <f>IF(INDEX('CoC Ranking Data'!$A$1:$CB$106,ROW($G89),71)&lt;&gt;"",INDEX('CoC Ranking Data'!$A$1:$CB$106,ROW($G89),71),"")</f>
        <v/>
      </c>
      <c r="D88" s="423" t="str">
        <f>IF(INDEX('CoC Ranking Data'!$A$1:$CB$106,ROW($G89),73)&lt;&gt;"",INDEX('CoC Ranking Data'!$A$1:$CB$106,ROW($G89),73),"")</f>
        <v/>
      </c>
      <c r="E88" s="546" t="str">
        <f>IF(INDEX('CoC Ranking Data'!$A$1:$CB$106,ROW($G89),78)&lt;&gt;"",INDEX('CoC Ranking Data'!$A$1:$CB$106,ROW($G89),78),"")</f>
        <v/>
      </c>
      <c r="F88" s="545"/>
      <c r="G88" s="435" t="str">
        <f t="shared" si="1"/>
        <v/>
      </c>
      <c r="H88" s="529"/>
    </row>
    <row r="89" spans="1:8" x14ac:dyDescent="0.25">
      <c r="A89" s="292" t="str">
        <f>IF(INDEX('CoC Ranking Data'!$A$1:$CB$106,ROW($G90),4)&lt;&gt;"",INDEX('CoC Ranking Data'!$A$1:$CB$106,ROW($G90),4),"")</f>
        <v/>
      </c>
      <c r="B89" s="292" t="str">
        <f>IF(INDEX('CoC Ranking Data'!$A$1:$CB$106,ROW($G90),5)&lt;&gt;"",INDEX('CoC Ranking Data'!$A$1:$CB$106,ROW($G90),5),"")</f>
        <v/>
      </c>
      <c r="C89" s="325" t="str">
        <f>IF(INDEX('CoC Ranking Data'!$A$1:$CB$106,ROW($G90),71)&lt;&gt;"",INDEX('CoC Ranking Data'!$A$1:$CB$106,ROW($G90),71),"")</f>
        <v/>
      </c>
      <c r="D89" s="423" t="str">
        <f>IF(INDEX('CoC Ranking Data'!$A$1:$CB$106,ROW($G90),73)&lt;&gt;"",INDEX('CoC Ranking Data'!$A$1:$CB$106,ROW($G90),73),"")</f>
        <v/>
      </c>
      <c r="E89" s="546" t="str">
        <f>IF(INDEX('CoC Ranking Data'!$A$1:$CB$106,ROW($G90),78)&lt;&gt;"",INDEX('CoC Ranking Data'!$A$1:$CB$106,ROW($G90),78),"")</f>
        <v/>
      </c>
      <c r="F89" s="545"/>
      <c r="G89" s="435" t="str">
        <f t="shared" si="1"/>
        <v/>
      </c>
    </row>
    <row r="90" spans="1:8" x14ac:dyDescent="0.25">
      <c r="A90" s="292" t="str">
        <f>IF(INDEX('CoC Ranking Data'!$A$1:$CB$106,ROW($G91),4)&lt;&gt;"",INDEX('CoC Ranking Data'!$A$1:$CB$106,ROW($G91),4),"")</f>
        <v/>
      </c>
      <c r="B90" s="292" t="str">
        <f>IF(INDEX('CoC Ranking Data'!$A$1:$CB$106,ROW($G91),5)&lt;&gt;"",INDEX('CoC Ranking Data'!$A$1:$CB$106,ROW($G91),5),"")</f>
        <v/>
      </c>
      <c r="C90" s="325" t="str">
        <f>IF(INDEX('CoC Ranking Data'!$A$1:$CB$106,ROW($G91),71)&lt;&gt;"",INDEX('CoC Ranking Data'!$A$1:$CB$106,ROW($G91),71),"")</f>
        <v/>
      </c>
      <c r="D90" s="423" t="str">
        <f>IF(INDEX('CoC Ranking Data'!$A$1:$CB$106,ROW($G91),73)&lt;&gt;"",INDEX('CoC Ranking Data'!$A$1:$CB$106,ROW($G91),73),"")</f>
        <v/>
      </c>
      <c r="E90" s="546" t="str">
        <f>IF(INDEX('CoC Ranking Data'!$A$1:$CB$106,ROW($G91),78)&lt;&gt;"",INDEX('CoC Ranking Data'!$A$1:$CB$106,ROW($G91),78),"")</f>
        <v/>
      </c>
      <c r="F90" s="545"/>
      <c r="G90" s="435" t="str">
        <f t="shared" si="1"/>
        <v/>
      </c>
    </row>
    <row r="91" spans="1:8" x14ac:dyDescent="0.25">
      <c r="A91" s="292" t="str">
        <f>IF(INDEX('CoC Ranking Data'!$A$1:$CB$106,ROW($G92),4)&lt;&gt;"",INDEX('CoC Ranking Data'!$A$1:$CB$106,ROW($G92),4),"")</f>
        <v/>
      </c>
      <c r="B91" s="292" t="str">
        <f>IF(INDEX('CoC Ranking Data'!$A$1:$CB$106,ROW($G92),5)&lt;&gt;"",INDEX('CoC Ranking Data'!$A$1:$CB$106,ROW($G92),5),"")</f>
        <v/>
      </c>
      <c r="C91" s="325" t="str">
        <f>IF(INDEX('CoC Ranking Data'!$A$1:$CB$106,ROW($G92),71)&lt;&gt;"",INDEX('CoC Ranking Data'!$A$1:$CB$106,ROW($G92),71),"")</f>
        <v/>
      </c>
      <c r="D91" s="423" t="str">
        <f>IF(INDEX('CoC Ranking Data'!$A$1:$CB$106,ROW($G92),73)&lt;&gt;"",INDEX('CoC Ranking Data'!$A$1:$CB$106,ROW($G92),73),"")</f>
        <v/>
      </c>
      <c r="E91" s="546" t="str">
        <f>IF(INDEX('CoC Ranking Data'!$A$1:$CB$106,ROW($G92),78)&lt;&gt;"",INDEX('CoC Ranking Data'!$A$1:$CB$106,ROW($G92),78),"")</f>
        <v/>
      </c>
      <c r="F91" s="545"/>
      <c r="G91" s="435" t="str">
        <f t="shared" si="1"/>
        <v/>
      </c>
    </row>
    <row r="92" spans="1:8" x14ac:dyDescent="0.25">
      <c r="A92" s="292" t="str">
        <f>IF(INDEX('CoC Ranking Data'!$A$1:$CB$106,ROW($G93),4)&lt;&gt;"",INDEX('CoC Ranking Data'!$A$1:$CB$106,ROW($G93),4),"")</f>
        <v/>
      </c>
      <c r="B92" s="292" t="str">
        <f>IF(INDEX('CoC Ranking Data'!$A$1:$CB$106,ROW($G93),5)&lt;&gt;"",INDEX('CoC Ranking Data'!$A$1:$CB$106,ROW($G93),5),"")</f>
        <v/>
      </c>
      <c r="C92" s="325" t="str">
        <f>IF(INDEX('CoC Ranking Data'!$A$1:$CB$106,ROW($G93),71)&lt;&gt;"",INDEX('CoC Ranking Data'!$A$1:$CB$106,ROW($G93),71),"")</f>
        <v/>
      </c>
      <c r="D92" s="423" t="str">
        <f>IF(INDEX('CoC Ranking Data'!$A$1:$CB$106,ROW($G93),73)&lt;&gt;"",INDEX('CoC Ranking Data'!$A$1:$CB$106,ROW($G93),73),"")</f>
        <v/>
      </c>
      <c r="E92" s="546" t="str">
        <f>IF(INDEX('CoC Ranking Data'!$A$1:$CB$106,ROW($G93),78)&lt;&gt;"",INDEX('CoC Ranking Data'!$A$1:$CB$106,ROW($G93),78),"")</f>
        <v/>
      </c>
      <c r="F92" s="545"/>
      <c r="G92" s="435" t="str">
        <f t="shared" si="1"/>
        <v/>
      </c>
    </row>
    <row r="93" spans="1:8" x14ac:dyDescent="0.25">
      <c r="A93" s="292" t="str">
        <f>IF(INDEX('CoC Ranking Data'!$A$1:$CB$106,ROW($G94),4)&lt;&gt;"",INDEX('CoC Ranking Data'!$A$1:$CB$106,ROW($G94),4),"")</f>
        <v/>
      </c>
      <c r="B93" s="292" t="str">
        <f>IF(INDEX('CoC Ranking Data'!$A$1:$CB$106,ROW($G94),5)&lt;&gt;"",INDEX('CoC Ranking Data'!$A$1:$CB$106,ROW($G94),5),"")</f>
        <v/>
      </c>
      <c r="C93" s="325" t="str">
        <f>IF(INDEX('CoC Ranking Data'!$A$1:$CB$106,ROW($G94),71)&lt;&gt;"",INDEX('CoC Ranking Data'!$A$1:$CB$106,ROW($G94),71),"")</f>
        <v/>
      </c>
      <c r="D93" s="423" t="str">
        <f>IF(INDEX('CoC Ranking Data'!$A$1:$CB$106,ROW($G94),73)&lt;&gt;"",INDEX('CoC Ranking Data'!$A$1:$CB$106,ROW($G94),73),"")</f>
        <v/>
      </c>
      <c r="E93" s="546" t="str">
        <f>IF(INDEX('CoC Ranking Data'!$A$1:$CB$106,ROW($G94),78)&lt;&gt;"",INDEX('CoC Ranking Data'!$A$1:$CB$106,ROW($G94),78),"")</f>
        <v/>
      </c>
      <c r="F93" s="545"/>
      <c r="G93" s="435" t="str">
        <f t="shared" si="1"/>
        <v/>
      </c>
    </row>
    <row r="94" spans="1:8" x14ac:dyDescent="0.25">
      <c r="A94" s="292" t="str">
        <f>IF(INDEX('CoC Ranking Data'!$A$1:$CB$106,ROW($G95),4)&lt;&gt;"",INDEX('CoC Ranking Data'!$A$1:$CB$106,ROW($G95),4),"")</f>
        <v/>
      </c>
      <c r="B94" s="292" t="str">
        <f>IF(INDEX('CoC Ranking Data'!$A$1:$CB$106,ROW($G95),5)&lt;&gt;"",INDEX('CoC Ranking Data'!$A$1:$CB$106,ROW($G95),5),"")</f>
        <v/>
      </c>
      <c r="C94" s="325" t="str">
        <f>IF(INDEX('CoC Ranking Data'!$A$1:$CB$106,ROW($G95),71)&lt;&gt;"",INDEX('CoC Ranking Data'!$A$1:$CB$106,ROW($G95),71),"")</f>
        <v/>
      </c>
      <c r="D94" s="423" t="str">
        <f>IF(INDEX('CoC Ranking Data'!$A$1:$CB$106,ROW($G95),73)&lt;&gt;"",INDEX('CoC Ranking Data'!$A$1:$CB$106,ROW($G95),73),"")</f>
        <v/>
      </c>
      <c r="E94" s="546" t="str">
        <f>IF(INDEX('CoC Ranking Data'!$A$1:$CB$106,ROW($G95),78)&lt;&gt;"",INDEX('CoC Ranking Data'!$A$1:$CB$106,ROW($G95),78),"")</f>
        <v/>
      </c>
      <c r="F94" s="545"/>
      <c r="G94" s="435" t="str">
        <f t="shared" si="1"/>
        <v/>
      </c>
    </row>
    <row r="95" spans="1:8" x14ac:dyDescent="0.25">
      <c r="A95" s="292" t="str">
        <f>IF(INDEX('CoC Ranking Data'!$A$1:$CB$106,ROW($G96),4)&lt;&gt;"",INDEX('CoC Ranking Data'!$A$1:$CB$106,ROW($G96),4),"")</f>
        <v/>
      </c>
      <c r="B95" s="292" t="str">
        <f>IF(INDEX('CoC Ranking Data'!$A$1:$CB$106,ROW($G96),5)&lt;&gt;"",INDEX('CoC Ranking Data'!$A$1:$CB$106,ROW($G96),5),"")</f>
        <v/>
      </c>
      <c r="C95" s="325" t="str">
        <f>IF(INDEX('CoC Ranking Data'!$A$1:$CB$106,ROW($G96),71)&lt;&gt;"",INDEX('CoC Ranking Data'!$A$1:$CB$106,ROW($G96),71),"")</f>
        <v/>
      </c>
      <c r="D95" s="423" t="str">
        <f>IF(INDEX('CoC Ranking Data'!$A$1:$CB$106,ROW($G96),73)&lt;&gt;"",INDEX('CoC Ranking Data'!$A$1:$CB$106,ROW($G96),73),"")</f>
        <v/>
      </c>
      <c r="E95" s="546" t="str">
        <f>IF(INDEX('CoC Ranking Data'!$A$1:$CB$106,ROW($G96),78)&lt;&gt;"",INDEX('CoC Ranking Data'!$A$1:$CB$106,ROW($G96),78),"")</f>
        <v/>
      </c>
      <c r="F95" s="545"/>
      <c r="G95" s="435" t="str">
        <f t="shared" si="1"/>
        <v/>
      </c>
    </row>
    <row r="96" spans="1:8" x14ac:dyDescent="0.25">
      <c r="A96" s="292" t="str">
        <f>IF(INDEX('CoC Ranking Data'!$A$1:$CB$106,ROW($G97),4)&lt;&gt;"",INDEX('CoC Ranking Data'!$A$1:$CB$106,ROW($G97),4),"")</f>
        <v/>
      </c>
      <c r="B96" s="292" t="str">
        <f>IF(INDEX('CoC Ranking Data'!$A$1:$CB$106,ROW($G97),5)&lt;&gt;"",INDEX('CoC Ranking Data'!$A$1:$CB$106,ROW($G97),5),"")</f>
        <v/>
      </c>
      <c r="C96" s="325" t="str">
        <f>IF(INDEX('CoC Ranking Data'!$A$1:$CB$106,ROW($G97),71)&lt;&gt;"",INDEX('CoC Ranking Data'!$A$1:$CB$106,ROW($G97),71),"")</f>
        <v/>
      </c>
      <c r="D96" s="423" t="str">
        <f>IF(INDEX('CoC Ranking Data'!$A$1:$CB$106,ROW($G97),73)&lt;&gt;"",INDEX('CoC Ranking Data'!$A$1:$CB$106,ROW($G97),73),"")</f>
        <v/>
      </c>
      <c r="E96" s="546" t="str">
        <f>IF(INDEX('CoC Ranking Data'!$A$1:$CB$106,ROW($G97),78)&lt;&gt;"",INDEX('CoC Ranking Data'!$A$1:$CB$106,ROW($G97),78),"")</f>
        <v/>
      </c>
      <c r="F96" s="545"/>
      <c r="G96" s="435" t="str">
        <f t="shared" si="1"/>
        <v/>
      </c>
    </row>
    <row r="97" spans="1:7" x14ac:dyDescent="0.25">
      <c r="A97" s="292" t="str">
        <f>IF(INDEX('CoC Ranking Data'!$A$1:$CB$106,ROW($G98),4)&lt;&gt;"",INDEX('CoC Ranking Data'!$A$1:$CB$106,ROW($G98),4),"")</f>
        <v/>
      </c>
      <c r="B97" s="292" t="str">
        <f>IF(INDEX('CoC Ranking Data'!$A$1:$CB$106,ROW($G98),5)&lt;&gt;"",INDEX('CoC Ranking Data'!$A$1:$CB$106,ROW($G98),5),"")</f>
        <v/>
      </c>
      <c r="C97" s="325" t="str">
        <f>IF(INDEX('CoC Ranking Data'!$A$1:$CB$106,ROW($G98),71)&lt;&gt;"",INDEX('CoC Ranking Data'!$A$1:$CB$106,ROW($G98),71),"")</f>
        <v/>
      </c>
      <c r="D97" s="423" t="str">
        <f>IF(INDEX('CoC Ranking Data'!$A$1:$CB$106,ROW($G98),73)&lt;&gt;"",INDEX('CoC Ranking Data'!$A$1:$CB$106,ROW($G98),73),"")</f>
        <v/>
      </c>
      <c r="E97" s="546" t="str">
        <f>IF(INDEX('CoC Ranking Data'!$A$1:$CB$106,ROW($G98),78)&lt;&gt;"",INDEX('CoC Ranking Data'!$A$1:$CB$106,ROW($G98),78),"")</f>
        <v/>
      </c>
      <c r="F97" s="545"/>
      <c r="G97" s="435" t="str">
        <f t="shared" si="1"/>
        <v/>
      </c>
    </row>
    <row r="98" spans="1:7" x14ac:dyDescent="0.25">
      <c r="A98" s="292" t="str">
        <f>IF(INDEX('CoC Ranking Data'!$A$1:$CB$106,ROW($G99),4)&lt;&gt;"",INDEX('CoC Ranking Data'!$A$1:$CB$106,ROW($G99),4),"")</f>
        <v/>
      </c>
      <c r="B98" s="292" t="str">
        <f>IF(INDEX('CoC Ranking Data'!$A$1:$CB$106,ROW($G99),5)&lt;&gt;"",INDEX('CoC Ranking Data'!$A$1:$CB$106,ROW($G99),5),"")</f>
        <v/>
      </c>
      <c r="C98" s="325" t="str">
        <f>IF(INDEX('CoC Ranking Data'!$A$1:$CB$106,ROW($G99),71)&lt;&gt;"",INDEX('CoC Ranking Data'!$A$1:$CB$106,ROW($G99),71),"")</f>
        <v/>
      </c>
      <c r="D98" s="423" t="str">
        <f>IF(INDEX('CoC Ranking Data'!$A$1:$CB$106,ROW($G99),73)&lt;&gt;"",INDEX('CoC Ranking Data'!$A$1:$CB$106,ROW($G99),73),"")</f>
        <v/>
      </c>
      <c r="E98" s="546" t="str">
        <f>IF(INDEX('CoC Ranking Data'!$A$1:$CB$106,ROW($G99),78)&lt;&gt;"",INDEX('CoC Ranking Data'!$A$1:$CB$106,ROW($G99),78),"")</f>
        <v/>
      </c>
      <c r="F98" s="545"/>
      <c r="G98" s="435" t="str">
        <f t="shared" si="1"/>
        <v/>
      </c>
    </row>
    <row r="99" spans="1:7" x14ac:dyDescent="0.25">
      <c r="A99" s="292" t="str">
        <f>IF(INDEX('CoC Ranking Data'!$A$1:$CB$106,ROW($G100),4)&lt;&gt;"",INDEX('CoC Ranking Data'!$A$1:$CB$106,ROW($G100),4),"")</f>
        <v/>
      </c>
      <c r="B99" s="292" t="str">
        <f>IF(INDEX('CoC Ranking Data'!$A$1:$CB$106,ROW($G100),5)&lt;&gt;"",INDEX('CoC Ranking Data'!$A$1:$CB$106,ROW($G100),5),"")</f>
        <v/>
      </c>
      <c r="C99" s="325" t="str">
        <f>IF(INDEX('CoC Ranking Data'!$A$1:$CB$106,ROW($G100),71)&lt;&gt;"",INDEX('CoC Ranking Data'!$A$1:$CB$106,ROW($G100),71),"")</f>
        <v/>
      </c>
      <c r="D99" s="423" t="str">
        <f>IF(INDEX('CoC Ranking Data'!$A$1:$CB$106,ROW($G100),73)&lt;&gt;"",INDEX('CoC Ranking Data'!$A$1:$CB$106,ROW($G100),73),"")</f>
        <v/>
      </c>
      <c r="E99" s="546" t="str">
        <f>IF(INDEX('CoC Ranking Data'!$A$1:$CB$106,ROW($G100),78)&lt;&gt;"",INDEX('CoC Ranking Data'!$A$1:$CB$106,ROW($G100),78),"")</f>
        <v/>
      </c>
      <c r="F99" s="545"/>
      <c r="G99" s="435" t="str">
        <f t="shared" si="1"/>
        <v/>
      </c>
    </row>
    <row r="100" spans="1:7" x14ac:dyDescent="0.25">
      <c r="A100" s="292" t="str">
        <f>IF(INDEX('CoC Ranking Data'!$A$1:$CB$106,ROW($G101),4)&lt;&gt;"",INDEX('CoC Ranking Data'!$A$1:$CB$106,ROW($G101),4),"")</f>
        <v/>
      </c>
      <c r="B100" s="292" t="str">
        <f>IF(INDEX('CoC Ranking Data'!$A$1:$CB$106,ROW($G101),5)&lt;&gt;"",INDEX('CoC Ranking Data'!$A$1:$CB$106,ROW($G101),5),"")</f>
        <v/>
      </c>
      <c r="C100" s="325" t="str">
        <f>IF(INDEX('CoC Ranking Data'!$A$1:$CB$106,ROW($G101),71)&lt;&gt;"",INDEX('CoC Ranking Data'!$A$1:$CB$106,ROW($G101),71),"")</f>
        <v/>
      </c>
      <c r="D100" s="423" t="str">
        <f>IF(INDEX('CoC Ranking Data'!$A$1:$CB$106,ROW($G101),73)&lt;&gt;"",INDEX('CoC Ranking Data'!$A$1:$CB$106,ROW($G101),73),"")</f>
        <v/>
      </c>
      <c r="E100" s="546" t="str">
        <f>IF(INDEX('CoC Ranking Data'!$A$1:$CB$106,ROW($G101),78)&lt;&gt;"",INDEX('CoC Ranking Data'!$A$1:$CB$106,ROW($G101),78),"")</f>
        <v/>
      </c>
      <c r="F100" s="545"/>
      <c r="G100" s="435" t="str">
        <f t="shared" si="1"/>
        <v/>
      </c>
    </row>
    <row r="101" spans="1:7" x14ac:dyDescent="0.25">
      <c r="A101" s="292" t="str">
        <f>IF(INDEX('CoC Ranking Data'!$A$1:$CB$106,ROW($G102),4)&lt;&gt;"",INDEX('CoC Ranking Data'!$A$1:$CB$106,ROW($G102),4),"")</f>
        <v/>
      </c>
      <c r="B101" s="292" t="str">
        <f>IF(INDEX('CoC Ranking Data'!$A$1:$CB$106,ROW($G102),5)&lt;&gt;"",INDEX('CoC Ranking Data'!$A$1:$CB$106,ROW($G102),5),"")</f>
        <v/>
      </c>
      <c r="C101" s="325" t="str">
        <f>IF(INDEX('CoC Ranking Data'!$A$1:$CB$106,ROW($G102),71)&lt;&gt;"",INDEX('CoC Ranking Data'!$A$1:$CB$106,ROW($G102),71),"")</f>
        <v/>
      </c>
      <c r="D101" s="423" t="str">
        <f>IF(INDEX('CoC Ranking Data'!$A$1:$CB$106,ROW($G102),73)&lt;&gt;"",INDEX('CoC Ranking Data'!$A$1:$CB$106,ROW($G102),73),"")</f>
        <v/>
      </c>
      <c r="E101" s="546" t="str">
        <f>IF(INDEX('CoC Ranking Data'!$A$1:$CB$106,ROW($G102),78)&lt;&gt;"",INDEX('CoC Ranking Data'!$A$1:$CB$106,ROW($G102),78),"")</f>
        <v/>
      </c>
      <c r="F101" s="545"/>
      <c r="G101" s="435" t="str">
        <f t="shared" si="1"/>
        <v/>
      </c>
    </row>
    <row r="102" spans="1:7" x14ac:dyDescent="0.25">
      <c r="A102" s="292" t="str">
        <f>IF(INDEX('CoC Ranking Data'!$A$1:$CB$106,ROW($G103),4)&lt;&gt;"",INDEX('CoC Ranking Data'!$A$1:$CB$106,ROW($G103),4),"")</f>
        <v/>
      </c>
      <c r="B102" s="292" t="str">
        <f>IF(INDEX('CoC Ranking Data'!$A$1:$CB$106,ROW($G103),5)&lt;&gt;"",INDEX('CoC Ranking Data'!$A$1:$CB$106,ROW($G103),5),"")</f>
        <v/>
      </c>
      <c r="C102" s="325" t="str">
        <f>IF(INDEX('CoC Ranking Data'!$A$1:$CB$106,ROW($G103),71)&lt;&gt;"",INDEX('CoC Ranking Data'!$A$1:$CB$106,ROW($G103),71),"")</f>
        <v/>
      </c>
      <c r="D102" s="423" t="str">
        <f>IF(INDEX('CoC Ranking Data'!$A$1:$CB$106,ROW($G103),73)&lt;&gt;"",INDEX('CoC Ranking Data'!$A$1:$CB$106,ROW($G103),73),"")</f>
        <v/>
      </c>
      <c r="E102" s="546" t="str">
        <f>IF(INDEX('CoC Ranking Data'!$A$1:$CB$106,ROW($G103),78)&lt;&gt;"",INDEX('CoC Ranking Data'!$A$1:$CB$106,ROW($G103),78),"")</f>
        <v/>
      </c>
      <c r="F102" s="545"/>
      <c r="G102" s="435" t="str">
        <f t="shared" si="1"/>
        <v/>
      </c>
    </row>
  </sheetData>
  <sheetProtection algorithmName="SHA-512" hashValue="9dBuk8Fk3a2gj1YVfOe208K7T21KBclgiVbWrvxmlFWbKBO3/NLmAJAuGDZD5LEEZvRgjMilsu5VWCudnghQIg==" saltValue="w9gMSpAR1Z7JN2a8G8+nTg==" spinCount="100000" sheet="1" objects="1" scenarios="1" selectLockedCells="1"/>
  <autoFilter ref="A7:E7" xr:uid="{00000000-0009-0000-0000-000022000000}">
    <sortState xmlns:xlrd2="http://schemas.microsoft.com/office/spreadsheetml/2017/richdata2" ref="A10:F56">
      <sortCondition ref="A9"/>
    </sortState>
  </autoFilter>
  <hyperlinks>
    <hyperlink ref="D1" location="'Scoring Chart'!A1" display="Return to Scoring Chart" xr:uid="{00000000-0004-0000-2200-000000000000}"/>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9.5703125" style="1" customWidth="1"/>
    <col min="4" max="4" width="18.140625" style="1" customWidth="1"/>
    <col min="5" max="5" width="14.140625" customWidth="1"/>
  </cols>
  <sheetData>
    <row r="1" spans="1:5" s="13" customFormat="1" ht="15.75" x14ac:dyDescent="0.2">
      <c r="B1" s="413" t="s">
        <v>841</v>
      </c>
      <c r="C1" s="430"/>
      <c r="D1" s="434"/>
      <c r="E1" s="445" t="s">
        <v>581</v>
      </c>
    </row>
    <row r="2" spans="1:5" s="13" customFormat="1" x14ac:dyDescent="0.25">
      <c r="B2" s="373" t="s">
        <v>816</v>
      </c>
      <c r="C2" s="431"/>
      <c r="D2" s="434"/>
    </row>
    <row r="3" spans="1:5" s="255" customFormat="1" x14ac:dyDescent="0.25">
      <c r="B3"/>
      <c r="C3" s="431"/>
      <c r="D3" s="434"/>
    </row>
    <row r="4" spans="1:5" s="255" customFormat="1" ht="15.75" customHeight="1" x14ac:dyDescent="0.25">
      <c r="B4"/>
      <c r="C4" s="1"/>
      <c r="D4" s="266"/>
    </row>
    <row r="6" spans="1:5" ht="15.75" thickBot="1" x14ac:dyDescent="0.3">
      <c r="A6" s="1"/>
    </row>
    <row r="7" spans="1:5" s="12" customFormat="1" ht="15.75" thickBot="1" x14ac:dyDescent="0.3">
      <c r="A7" s="334" t="s">
        <v>2</v>
      </c>
      <c r="B7" s="335" t="s">
        <v>3</v>
      </c>
      <c r="C7" s="433" t="s">
        <v>847</v>
      </c>
      <c r="D7" s="432" t="s">
        <v>848</v>
      </c>
      <c r="E7" s="11" t="s">
        <v>1</v>
      </c>
    </row>
    <row r="8" spans="1:5" s="9" customFormat="1" ht="12.75" x14ac:dyDescent="0.2">
      <c r="A8" s="292" t="str">
        <f>IF(INDEX('CoC Ranking Data'!$A$1:$CB$106,ROW($F9),4)&lt;&gt;"",INDEX('CoC Ranking Data'!$A$1:$CB$106,ROW($F9),4),"")</f>
        <v>Blair County Community Action Program</v>
      </c>
      <c r="B8" s="292" t="str">
        <f>IF(INDEX('CoC Ranking Data'!$A$1:$CB$106,ROW($F9),5)&lt;&gt;"",INDEX('CoC Ranking Data'!$A$1:$CB$106,ROW($F9),5),"")</f>
        <v>Rapid Re-Housing Consolidation</v>
      </c>
      <c r="C8" s="293" t="str">
        <f>IF(INDEX('CoC Ranking Data'!$A$1:$CB$106,ROW($F9),74)&lt;&gt;"",INDEX('CoC Ranking Data'!$A$1:$CB$106,ROW($F9),74),"")</f>
        <v/>
      </c>
      <c r="D8" s="423" t="str">
        <f>IF(INDEX('CoC Ranking Data'!$A$1:$CB$106,ROW($F9),75)&lt;&gt;"",INDEX('CoC Ranking Data'!$A$1:$CB$106,ROW($F9),75),"")</f>
        <v/>
      </c>
      <c r="E8" s="96">
        <f>IF($A8&lt;&gt;"",IF($C8 &lt;&gt;"", 2,0) + IF($D8 &lt;&gt;"", 2,0),"")</f>
        <v>0</v>
      </c>
    </row>
    <row r="9" spans="1:5" s="9" customFormat="1" ht="12.75" x14ac:dyDescent="0.2">
      <c r="A9" s="292" t="str">
        <f>IF(INDEX('CoC Ranking Data'!$A$1:$CB$106,ROW($F10),4)&lt;&gt;"",INDEX('CoC Ranking Data'!$A$1:$CB$106,ROW($F10),4),"")</f>
        <v>Catholic Charities of the Diocese of Allentown</v>
      </c>
      <c r="B9" s="292" t="str">
        <f>IF(INDEX('CoC Ranking Data'!$A$1:$CB$106,ROW($F10),5)&lt;&gt;"",INDEX('CoC Ranking Data'!$A$1:$CB$106,ROW($F10),5),"")</f>
        <v>Permanent Supportive Housing Program</v>
      </c>
      <c r="C9" s="293" t="str">
        <f>IF(INDEX('CoC Ranking Data'!$A$1:$CB$106,ROW($F10),74)&lt;&gt;"",INDEX('CoC Ranking Data'!$A$1:$CB$106,ROW($F10),74),"")</f>
        <v/>
      </c>
      <c r="D9" s="423" t="str">
        <f>IF(INDEX('CoC Ranking Data'!$A$1:$CB$106,ROW($F10),75)&lt;&gt;"",INDEX('CoC Ranking Data'!$A$1:$CB$106,ROW($F10),75),"")</f>
        <v/>
      </c>
      <c r="E9" s="96">
        <f t="shared" ref="E9:E72" si="0">IF($A9&lt;&gt;"",IF($C9 &lt;&gt;"", 2,0) + IF($D9 &lt;&gt;"", 2,0),"")</f>
        <v>0</v>
      </c>
    </row>
    <row r="10" spans="1:5" s="9" customFormat="1" ht="12.75" x14ac:dyDescent="0.2">
      <c r="A10" s="292" t="str">
        <f>IF(INDEX('CoC Ranking Data'!$A$1:$CB$106,ROW($F11),4)&lt;&gt;"",INDEX('CoC Ranking Data'!$A$1:$CB$106,ROW($F11),4),"")</f>
        <v>Catholic Social Services of the Diocese of Scranton, Inc.</v>
      </c>
      <c r="B10" s="292" t="str">
        <f>IF(INDEX('CoC Ranking Data'!$A$1:$CB$106,ROW($F11),5)&lt;&gt;"",INDEX('CoC Ranking Data'!$A$1:$CB$106,ROW($F11),5),"")</f>
        <v>PSHP Pike County</v>
      </c>
      <c r="C10" s="293" t="str">
        <f>IF(INDEX('CoC Ranking Data'!$A$1:$CB$106,ROW($F11),74)&lt;&gt;"",INDEX('CoC Ranking Data'!$A$1:$CB$106,ROW($F11),74),"")</f>
        <v/>
      </c>
      <c r="D10" s="423" t="str">
        <f>IF(INDEX('CoC Ranking Data'!$A$1:$CB$106,ROW($F11),75)&lt;&gt;"",INDEX('CoC Ranking Data'!$A$1:$CB$106,ROW($F11),75),"")</f>
        <v/>
      </c>
      <c r="E10" s="96">
        <f t="shared" si="0"/>
        <v>0</v>
      </c>
    </row>
    <row r="11" spans="1:5" s="9" customFormat="1" ht="12.75" x14ac:dyDescent="0.2">
      <c r="A11" s="292" t="str">
        <f>IF(INDEX('CoC Ranking Data'!$A$1:$CB$106,ROW($F12),4)&lt;&gt;"",INDEX('CoC Ranking Data'!$A$1:$CB$106,ROW($F12),4),"")</f>
        <v>Catholic Social Services of the Diocese of Scranton, Inc.</v>
      </c>
      <c r="B11" s="292" t="str">
        <f>IF(INDEX('CoC Ranking Data'!$A$1:$CB$106,ROW($F12),5)&lt;&gt;"",INDEX('CoC Ranking Data'!$A$1:$CB$106,ROW($F12),5),"")</f>
        <v>Rural Permanent Supportive Housing Program</v>
      </c>
      <c r="C11" s="293" t="str">
        <f>IF(INDEX('CoC Ranking Data'!$A$1:$CB$106,ROW($F12),74)&lt;&gt;"",INDEX('CoC Ranking Data'!$A$1:$CB$106,ROW($F12),74),"")</f>
        <v/>
      </c>
      <c r="D11" s="423" t="str">
        <f>IF(INDEX('CoC Ranking Data'!$A$1:$CB$106,ROW($F12),75)&lt;&gt;"",INDEX('CoC Ranking Data'!$A$1:$CB$106,ROW($F12),75),"")</f>
        <v/>
      </c>
      <c r="E11" s="96">
        <f t="shared" si="0"/>
        <v>0</v>
      </c>
    </row>
    <row r="12" spans="1:5" s="9" customFormat="1" ht="12.75" x14ac:dyDescent="0.2">
      <c r="A12" s="292" t="str">
        <f>IF(INDEX('CoC Ranking Data'!$A$1:$CB$106,ROW($F13),4)&lt;&gt;"",INDEX('CoC Ranking Data'!$A$1:$CB$106,ROW($F13),4),"")</f>
        <v>Catholic Social Services of the Diocese of Scranton, Inc.</v>
      </c>
      <c r="B12" s="292" t="str">
        <f>IF(INDEX('CoC Ranking Data'!$A$1:$CB$106,ROW($F13),5)&lt;&gt;"",INDEX('CoC Ranking Data'!$A$1:$CB$106,ROW($F13),5),"")</f>
        <v>Susquehanna/Wayne PSHP</v>
      </c>
      <c r="C12" s="293" t="str">
        <f>IF(INDEX('CoC Ranking Data'!$A$1:$CB$106,ROW($F13),74)&lt;&gt;"",INDEX('CoC Ranking Data'!$A$1:$CB$106,ROW($F13),74),"")</f>
        <v/>
      </c>
      <c r="D12" s="423" t="str">
        <f>IF(INDEX('CoC Ranking Data'!$A$1:$CB$106,ROW($F13),75)&lt;&gt;"",INDEX('CoC Ranking Data'!$A$1:$CB$106,ROW($F13),75),"")</f>
        <v/>
      </c>
      <c r="E12" s="96">
        <f t="shared" si="0"/>
        <v>0</v>
      </c>
    </row>
    <row r="13" spans="1:5" s="9" customFormat="1" ht="12.75" x14ac:dyDescent="0.2">
      <c r="A13" s="292" t="str">
        <f>IF(INDEX('CoC Ranking Data'!$A$1:$CB$106,ROW($F14),4)&lt;&gt;"",INDEX('CoC Ranking Data'!$A$1:$CB$106,ROW($F14),4),"")</f>
        <v>Center for Community Action</v>
      </c>
      <c r="B13" s="292" t="str">
        <f>IF(INDEX('CoC Ranking Data'!$A$1:$CB$106,ROW($F14),5)&lt;&gt;"",INDEX('CoC Ranking Data'!$A$1:$CB$106,ROW($F14),5),"")</f>
        <v>Bedford, Fulton, Huntingdon RRH FFY2018</v>
      </c>
      <c r="C13" s="293" t="str">
        <f>IF(INDEX('CoC Ranking Data'!$A$1:$CB$106,ROW($F14),74)&lt;&gt;"",INDEX('CoC Ranking Data'!$A$1:$CB$106,ROW($F14),74),"")</f>
        <v/>
      </c>
      <c r="D13" s="423" t="str">
        <f>IF(INDEX('CoC Ranking Data'!$A$1:$CB$106,ROW($F14),75)&lt;&gt;"",INDEX('CoC Ranking Data'!$A$1:$CB$106,ROW($F14),75),"")</f>
        <v/>
      </c>
      <c r="E13" s="96">
        <f t="shared" si="0"/>
        <v>0</v>
      </c>
    </row>
    <row r="14" spans="1:5" s="9" customFormat="1" ht="12.75" x14ac:dyDescent="0.2">
      <c r="A14" s="292" t="str">
        <f>IF(INDEX('CoC Ranking Data'!$A$1:$CB$106,ROW($F15),4)&lt;&gt;"",INDEX('CoC Ranking Data'!$A$1:$CB$106,ROW($F15),4),"")</f>
        <v>Centre County Government</v>
      </c>
      <c r="B14" s="292" t="str">
        <f>IF(INDEX('CoC Ranking Data'!$A$1:$CB$106,ROW($F15),5)&lt;&gt;"",INDEX('CoC Ranking Data'!$A$1:$CB$106,ROW($F15),5),"")</f>
        <v>Centre County Rapid Re Housing Program</v>
      </c>
      <c r="C14" s="293" t="str">
        <f>IF(INDEX('CoC Ranking Data'!$A$1:$CB$106,ROW($F15),74)&lt;&gt;"",INDEX('CoC Ranking Data'!$A$1:$CB$106,ROW($F15),74),"")</f>
        <v/>
      </c>
      <c r="D14" s="423" t="str">
        <f>IF(INDEX('CoC Ranking Data'!$A$1:$CB$106,ROW($F15),75)&lt;&gt;"",INDEX('CoC Ranking Data'!$A$1:$CB$106,ROW($F15),75),"")</f>
        <v/>
      </c>
      <c r="E14" s="96">
        <f t="shared" si="0"/>
        <v>0</v>
      </c>
    </row>
    <row r="15" spans="1:5" s="9" customFormat="1" ht="12.75" x14ac:dyDescent="0.2">
      <c r="A15" s="292" t="str">
        <f>IF(INDEX('CoC Ranking Data'!$A$1:$CB$106,ROW($F16),4)&lt;&gt;"",INDEX('CoC Ranking Data'!$A$1:$CB$106,ROW($F16),4),"")</f>
        <v>County of Cambria</v>
      </c>
      <c r="B15" s="292" t="str">
        <f>IF(INDEX('CoC Ranking Data'!$A$1:$CB$106,ROW($F16),5)&lt;&gt;"",INDEX('CoC Ranking Data'!$A$1:$CB$106,ROW($F16),5),"")</f>
        <v>Cambria County Comprehensive Housing Program</v>
      </c>
      <c r="C15" s="293" t="str">
        <f>IF(INDEX('CoC Ranking Data'!$A$1:$CB$106,ROW($F16),74)&lt;&gt;"",INDEX('CoC Ranking Data'!$A$1:$CB$106,ROW($F16),74),"")</f>
        <v/>
      </c>
      <c r="D15" s="423" t="str">
        <f>IF(INDEX('CoC Ranking Data'!$A$1:$CB$106,ROW($F16),75)&lt;&gt;"",INDEX('CoC Ranking Data'!$A$1:$CB$106,ROW($F16),75),"")</f>
        <v/>
      </c>
      <c r="E15" s="96">
        <f t="shared" si="0"/>
        <v>0</v>
      </c>
    </row>
    <row r="16" spans="1:5" s="9" customFormat="1" ht="12.75" x14ac:dyDescent="0.2">
      <c r="A16" s="292" t="str">
        <f>IF(INDEX('CoC Ranking Data'!$A$1:$CB$106,ROW($F17),4)&lt;&gt;"",INDEX('CoC Ranking Data'!$A$1:$CB$106,ROW($F17),4),"")</f>
        <v>County of Franklin</v>
      </c>
      <c r="B16" s="292" t="str">
        <f>IF(INDEX('CoC Ranking Data'!$A$1:$CB$106,ROW($F17),5)&lt;&gt;"",INDEX('CoC Ranking Data'!$A$1:$CB$106,ROW($F17),5),"")</f>
        <v>Franklin/ Fulton S+C Project 2019</v>
      </c>
      <c r="C16" s="293" t="str">
        <f>IF(INDEX('CoC Ranking Data'!$A$1:$CB$106,ROW($F17),74)&lt;&gt;"",INDEX('CoC Ranking Data'!$A$1:$CB$106,ROW($F17),74),"")</f>
        <v/>
      </c>
      <c r="D16" s="423" t="str">
        <f>IF(INDEX('CoC Ranking Data'!$A$1:$CB$106,ROW($F17),75)&lt;&gt;"",INDEX('CoC Ranking Data'!$A$1:$CB$106,ROW($F17),75),"")</f>
        <v/>
      </c>
      <c r="E16" s="96">
        <f t="shared" si="0"/>
        <v>0</v>
      </c>
    </row>
    <row r="17" spans="1:5" s="9" customFormat="1" ht="12.75" x14ac:dyDescent="0.2">
      <c r="A17" s="292" t="str">
        <f>IF(INDEX('CoC Ranking Data'!$A$1:$CB$106,ROW($F18),4)&lt;&gt;"",INDEX('CoC Ranking Data'!$A$1:$CB$106,ROW($F18),4),"")</f>
        <v>County of Franklin</v>
      </c>
      <c r="B17" s="292" t="str">
        <f>IF(INDEX('CoC Ranking Data'!$A$1:$CB$106,ROW($F18),5)&lt;&gt;"",INDEX('CoC Ranking Data'!$A$1:$CB$106,ROW($F18),5),"")</f>
        <v>Franklin/Fulton Homeless Assistance Project 2019</v>
      </c>
      <c r="C17" s="293" t="str">
        <f>IF(INDEX('CoC Ranking Data'!$A$1:$CB$106,ROW($F18),74)&lt;&gt;"",INDEX('CoC Ranking Data'!$A$1:$CB$106,ROW($F18),74),"")</f>
        <v/>
      </c>
      <c r="D17" s="423" t="str">
        <f>IF(INDEX('CoC Ranking Data'!$A$1:$CB$106,ROW($F18),75)&lt;&gt;"",INDEX('CoC Ranking Data'!$A$1:$CB$106,ROW($F18),75),"")</f>
        <v/>
      </c>
      <c r="E17" s="96">
        <f t="shared" si="0"/>
        <v>0</v>
      </c>
    </row>
    <row r="18" spans="1:5" s="9" customFormat="1" ht="12.75" x14ac:dyDescent="0.2">
      <c r="A18" s="292" t="str">
        <f>IF(INDEX('CoC Ranking Data'!$A$1:$CB$106,ROW($F19),4)&lt;&gt;"",INDEX('CoC Ranking Data'!$A$1:$CB$106,ROW($F19),4),"")</f>
        <v>County of Lycoming DBA Lycoming-Clinton Joinder Board</v>
      </c>
      <c r="B18" s="292" t="str">
        <f>IF(INDEX('CoC Ranking Data'!$A$1:$CB$106,ROW($F19),5)&lt;&gt;"",INDEX('CoC Ranking Data'!$A$1:$CB$106,ROW($F19),5),"")</f>
        <v>Lycoming/Clinton Renewal #7</v>
      </c>
      <c r="C18" s="293" t="str">
        <f>IF(INDEX('CoC Ranking Data'!$A$1:$CB$106,ROW($F19),74)&lt;&gt;"",INDEX('CoC Ranking Data'!$A$1:$CB$106,ROW($F19),74),"")</f>
        <v/>
      </c>
      <c r="D18" s="423" t="str">
        <f>IF(INDEX('CoC Ranking Data'!$A$1:$CB$106,ROW($F19),75)&lt;&gt;"",INDEX('CoC Ranking Data'!$A$1:$CB$106,ROW($F19),75),"")</f>
        <v/>
      </c>
      <c r="E18" s="96">
        <f t="shared" si="0"/>
        <v>0</v>
      </c>
    </row>
    <row r="19" spans="1:5" s="9" customFormat="1" ht="12.75" x14ac:dyDescent="0.2">
      <c r="A19" s="292" t="str">
        <f>IF(INDEX('CoC Ranking Data'!$A$1:$CB$106,ROW($F20),4)&lt;&gt;"",INDEX('CoC Ranking Data'!$A$1:$CB$106,ROW($F20),4),"")</f>
        <v>Fitzmaurice Community Services, Inc</v>
      </c>
      <c r="B19" s="292" t="str">
        <f>IF(INDEX('CoC Ranking Data'!$A$1:$CB$106,ROW($F20),5)&lt;&gt;"",INDEX('CoC Ranking Data'!$A$1:$CB$106,ROW($F20),5),"")</f>
        <v>Pathfinders</v>
      </c>
      <c r="C19" s="293" t="str">
        <f>IF(INDEX('CoC Ranking Data'!$A$1:$CB$106,ROW($F20),74)&lt;&gt;"",INDEX('CoC Ranking Data'!$A$1:$CB$106,ROW($F20),74),"")</f>
        <v/>
      </c>
      <c r="D19" s="423" t="str">
        <f>IF(INDEX('CoC Ranking Data'!$A$1:$CB$106,ROW($F20),75)&lt;&gt;"",INDEX('CoC Ranking Data'!$A$1:$CB$106,ROW($F20),75),"")</f>
        <v/>
      </c>
      <c r="E19" s="96">
        <f t="shared" si="0"/>
        <v>0</v>
      </c>
    </row>
    <row r="20" spans="1:5" s="9" customFormat="1" ht="12.75" x14ac:dyDescent="0.2">
      <c r="A20" s="292" t="str">
        <f>IF(INDEX('CoC Ranking Data'!$A$1:$CB$106,ROW($F21),4)&lt;&gt;"",INDEX('CoC Ranking Data'!$A$1:$CB$106,ROW($F21),4),"")</f>
        <v>Housing Authority of Monroe County</v>
      </c>
      <c r="B20" s="292" t="str">
        <f>IF(INDEX('CoC Ranking Data'!$A$1:$CB$106,ROW($F21),5)&lt;&gt;"",INDEX('CoC Ranking Data'!$A$1:$CB$106,ROW($F21),5),"")</f>
        <v>Shelter Plus Care MC</v>
      </c>
      <c r="C20" s="293" t="str">
        <f>IF(INDEX('CoC Ranking Data'!$A$1:$CB$106,ROW($F21),74)&lt;&gt;"",INDEX('CoC Ranking Data'!$A$1:$CB$106,ROW($F21),74),"")</f>
        <v/>
      </c>
      <c r="D20" s="423" t="str">
        <f>IF(INDEX('CoC Ranking Data'!$A$1:$CB$106,ROW($F21),75)&lt;&gt;"",INDEX('CoC Ranking Data'!$A$1:$CB$106,ROW($F21),75),"")</f>
        <v/>
      </c>
      <c r="E20" s="96">
        <f t="shared" si="0"/>
        <v>0</v>
      </c>
    </row>
    <row r="21" spans="1:5" s="9" customFormat="1" ht="12.75" x14ac:dyDescent="0.2">
      <c r="A21" s="292" t="str">
        <f>IF(INDEX('CoC Ranking Data'!$A$1:$CB$106,ROW($F22),4)&lt;&gt;"",INDEX('CoC Ranking Data'!$A$1:$CB$106,ROW($F22),4),"")</f>
        <v>Housing Authority of the County of Cumberland</v>
      </c>
      <c r="B21" s="292" t="str">
        <f>IF(INDEX('CoC Ranking Data'!$A$1:$CB$106,ROW($F22),5)&lt;&gt;"",INDEX('CoC Ranking Data'!$A$1:$CB$106,ROW($F22),5),"")</f>
        <v>Carlisle Supportive Housing Program</v>
      </c>
      <c r="C21" s="293" t="str">
        <f>IF(INDEX('CoC Ranking Data'!$A$1:$CB$106,ROW($F22),74)&lt;&gt;"",INDEX('CoC Ranking Data'!$A$1:$CB$106,ROW($F22),74),"")</f>
        <v/>
      </c>
      <c r="D21" s="423" t="str">
        <f>IF(INDEX('CoC Ranking Data'!$A$1:$CB$106,ROW($F22),75)&lt;&gt;"",INDEX('CoC Ranking Data'!$A$1:$CB$106,ROW($F22),75),"")</f>
        <v/>
      </c>
      <c r="E21" s="96">
        <f t="shared" si="0"/>
        <v>0</v>
      </c>
    </row>
    <row r="22" spans="1:5" s="9" customFormat="1" ht="12.75" x14ac:dyDescent="0.2">
      <c r="A22" s="292" t="str">
        <f>IF(INDEX('CoC Ranking Data'!$A$1:$CB$106,ROW($F23),4)&lt;&gt;"",INDEX('CoC Ranking Data'!$A$1:$CB$106,ROW($F23),4),"")</f>
        <v>Housing Authority of the County of Cumberland</v>
      </c>
      <c r="B22" s="292" t="str">
        <f>IF(INDEX('CoC Ranking Data'!$A$1:$CB$106,ROW($F23),5)&lt;&gt;"",INDEX('CoC Ranking Data'!$A$1:$CB$106,ROW($F23),5),"")</f>
        <v>Perry County Rapid ReHousing</v>
      </c>
      <c r="C22" s="293" t="str">
        <f>IF(INDEX('CoC Ranking Data'!$A$1:$CB$106,ROW($F23),74)&lt;&gt;"",INDEX('CoC Ranking Data'!$A$1:$CB$106,ROW($F23),74),"")</f>
        <v/>
      </c>
      <c r="D22" s="423" t="str">
        <f>IF(INDEX('CoC Ranking Data'!$A$1:$CB$106,ROW($F23),75)&lt;&gt;"",INDEX('CoC Ranking Data'!$A$1:$CB$106,ROW($F23),75),"")</f>
        <v/>
      </c>
      <c r="E22" s="96">
        <f t="shared" si="0"/>
        <v>0</v>
      </c>
    </row>
    <row r="23" spans="1:5" s="9" customFormat="1" ht="12.75" x14ac:dyDescent="0.2">
      <c r="A23" s="292" t="str">
        <f>IF(INDEX('CoC Ranking Data'!$A$1:$CB$106,ROW($F24),4)&lt;&gt;"",INDEX('CoC Ranking Data'!$A$1:$CB$106,ROW($F24),4),"")</f>
        <v>Housing Authority of the County of Cumberland</v>
      </c>
      <c r="B23" s="292" t="str">
        <f>IF(INDEX('CoC Ranking Data'!$A$1:$CB$106,ROW($F24),5)&lt;&gt;"",INDEX('CoC Ranking Data'!$A$1:$CB$106,ROW($F24),5),"")</f>
        <v>Perry County Veterans Program</v>
      </c>
      <c r="C23" s="293" t="str">
        <f>IF(INDEX('CoC Ranking Data'!$A$1:$CB$106,ROW($F24),74)&lt;&gt;"",INDEX('CoC Ranking Data'!$A$1:$CB$106,ROW($F24),74),"")</f>
        <v/>
      </c>
      <c r="D23" s="423" t="str">
        <f>IF(INDEX('CoC Ranking Data'!$A$1:$CB$106,ROW($F24),75)&lt;&gt;"",INDEX('CoC Ranking Data'!$A$1:$CB$106,ROW($F24),75),"")</f>
        <v/>
      </c>
      <c r="E23" s="96">
        <f t="shared" si="0"/>
        <v>0</v>
      </c>
    </row>
    <row r="24" spans="1:5" s="9" customFormat="1" ht="12.75" x14ac:dyDescent="0.2">
      <c r="A24" s="292" t="str">
        <f>IF(INDEX('CoC Ranking Data'!$A$1:$CB$106,ROW($F25),4)&lt;&gt;"",INDEX('CoC Ranking Data'!$A$1:$CB$106,ROW($F25),4),"")</f>
        <v>Housing Authority of the County of Cumberland</v>
      </c>
      <c r="B24" s="292" t="str">
        <f>IF(INDEX('CoC Ranking Data'!$A$1:$CB$106,ROW($F25),5)&lt;&gt;"",INDEX('CoC Ranking Data'!$A$1:$CB$106,ROW($F25),5),"")</f>
        <v>PSH Consolidated</v>
      </c>
      <c r="C24" s="293" t="str">
        <f>IF(INDEX('CoC Ranking Data'!$A$1:$CB$106,ROW($F25),74)&lt;&gt;"",INDEX('CoC Ranking Data'!$A$1:$CB$106,ROW($F25),74),"")</f>
        <v/>
      </c>
      <c r="D24" s="423" t="str">
        <f>IF(INDEX('CoC Ranking Data'!$A$1:$CB$106,ROW($F25),75)&lt;&gt;"",INDEX('CoC Ranking Data'!$A$1:$CB$106,ROW($F25),75),"")</f>
        <v/>
      </c>
      <c r="E24" s="96">
        <f t="shared" si="0"/>
        <v>0</v>
      </c>
    </row>
    <row r="25" spans="1:5" s="9" customFormat="1" ht="12.75" x14ac:dyDescent="0.2">
      <c r="A25" s="292" t="str">
        <f>IF(INDEX('CoC Ranking Data'!$A$1:$CB$106,ROW($F26),4)&lt;&gt;"",INDEX('CoC Ranking Data'!$A$1:$CB$106,ROW($F26),4),"")</f>
        <v>Housing Authority of the County of Cumberland</v>
      </c>
      <c r="B25" s="292" t="str">
        <f>IF(INDEX('CoC Ranking Data'!$A$1:$CB$106,ROW($F26),5)&lt;&gt;"",INDEX('CoC Ranking Data'!$A$1:$CB$106,ROW($F26),5),"")</f>
        <v>Rapid Rehousing Cumberland Perry Lebanon</v>
      </c>
      <c r="C25" s="293" t="str">
        <f>IF(INDEX('CoC Ranking Data'!$A$1:$CB$106,ROW($F26),74)&lt;&gt;"",INDEX('CoC Ranking Data'!$A$1:$CB$106,ROW($F26),74),"")</f>
        <v/>
      </c>
      <c r="D25" s="423" t="str">
        <f>IF(INDEX('CoC Ranking Data'!$A$1:$CB$106,ROW($F26),75)&lt;&gt;"",INDEX('CoC Ranking Data'!$A$1:$CB$106,ROW($F26),75),"")</f>
        <v/>
      </c>
      <c r="E25" s="96">
        <f t="shared" si="0"/>
        <v>0</v>
      </c>
    </row>
    <row r="26" spans="1:5" s="9" customFormat="1" ht="12.75" x14ac:dyDescent="0.2">
      <c r="A26" s="292" t="str">
        <f>IF(INDEX('CoC Ranking Data'!$A$1:$CB$106,ROW($F27),4)&lt;&gt;"",INDEX('CoC Ranking Data'!$A$1:$CB$106,ROW($F27),4),"")</f>
        <v>Housing Authority of the County of Cumberland</v>
      </c>
      <c r="B26" s="292" t="str">
        <f>IF(INDEX('CoC Ranking Data'!$A$1:$CB$106,ROW($F27),5)&lt;&gt;"",INDEX('CoC Ranking Data'!$A$1:$CB$106,ROW($F27),5),"")</f>
        <v>Rapid Rehousing II</v>
      </c>
      <c r="C26" s="293" t="str">
        <f>IF(INDEX('CoC Ranking Data'!$A$1:$CB$106,ROW($F27),74)&lt;&gt;"",INDEX('CoC Ranking Data'!$A$1:$CB$106,ROW($F27),74),"")</f>
        <v/>
      </c>
      <c r="D26" s="423" t="str">
        <f>IF(INDEX('CoC Ranking Data'!$A$1:$CB$106,ROW($F27),75)&lt;&gt;"",INDEX('CoC Ranking Data'!$A$1:$CB$106,ROW($F27),75),"")</f>
        <v/>
      </c>
      <c r="E26" s="96">
        <f t="shared" si="0"/>
        <v>0</v>
      </c>
    </row>
    <row r="27" spans="1:5" s="9" customFormat="1" ht="12.75" x14ac:dyDescent="0.2">
      <c r="A27" s="292" t="str">
        <f>IF(INDEX('CoC Ranking Data'!$A$1:$CB$106,ROW($F28),4)&lt;&gt;"",INDEX('CoC Ranking Data'!$A$1:$CB$106,ROW($F28),4),"")</f>
        <v>Housing Authority of the County of Cumberland</v>
      </c>
      <c r="B27" s="292" t="str">
        <f>IF(INDEX('CoC Ranking Data'!$A$1:$CB$106,ROW($F28),5)&lt;&gt;"",INDEX('CoC Ranking Data'!$A$1:$CB$106,ROW($F28),5),"")</f>
        <v>Shelter + Care Chronic</v>
      </c>
      <c r="C27" s="293" t="str">
        <f>IF(INDEX('CoC Ranking Data'!$A$1:$CB$106,ROW($F28),74)&lt;&gt;"",INDEX('CoC Ranking Data'!$A$1:$CB$106,ROW($F28),74),"")</f>
        <v/>
      </c>
      <c r="D27" s="423" t="str">
        <f>IF(INDEX('CoC Ranking Data'!$A$1:$CB$106,ROW($F28),75)&lt;&gt;"",INDEX('CoC Ranking Data'!$A$1:$CB$106,ROW($F28),75),"")</f>
        <v/>
      </c>
      <c r="E27" s="96">
        <f t="shared" si="0"/>
        <v>0</v>
      </c>
    </row>
    <row r="28" spans="1:5" s="9" customFormat="1" ht="12.75" x14ac:dyDescent="0.2">
      <c r="A28" s="292" t="str">
        <f>IF(INDEX('CoC Ranking Data'!$A$1:$CB$106,ROW($F29),4)&lt;&gt;"",INDEX('CoC Ranking Data'!$A$1:$CB$106,ROW($F29),4),"")</f>
        <v>Housing Development Corporation of NEPA</v>
      </c>
      <c r="B28" s="292" t="str">
        <f>IF(INDEX('CoC Ranking Data'!$A$1:$CB$106,ROW($F29),5)&lt;&gt;"",INDEX('CoC Ranking Data'!$A$1:$CB$106,ROW($F29),5),"")</f>
        <v>HDC SHP 3 2016</v>
      </c>
      <c r="C28" s="293" t="str">
        <f>IF(INDEX('CoC Ranking Data'!$A$1:$CB$106,ROW($F29),74)&lt;&gt;"",INDEX('CoC Ranking Data'!$A$1:$CB$106,ROW($F29),74),"")</f>
        <v/>
      </c>
      <c r="D28" s="423" t="str">
        <f>IF(INDEX('CoC Ranking Data'!$A$1:$CB$106,ROW($F29),75)&lt;&gt;"",INDEX('CoC Ranking Data'!$A$1:$CB$106,ROW($F29),75),"")</f>
        <v/>
      </c>
      <c r="E28" s="96">
        <f t="shared" si="0"/>
        <v>0</v>
      </c>
    </row>
    <row r="29" spans="1:5" s="9" customFormat="1" ht="12.75" x14ac:dyDescent="0.2">
      <c r="A29" s="292" t="str">
        <f>IF(INDEX('CoC Ranking Data'!$A$1:$CB$106,ROW($F30),4)&lt;&gt;"",INDEX('CoC Ranking Data'!$A$1:$CB$106,ROW($F30),4),"")</f>
        <v>Housing Development Corporation of NEPA</v>
      </c>
      <c r="B29" s="292" t="str">
        <f>IF(INDEX('CoC Ranking Data'!$A$1:$CB$106,ROW($F30),5)&lt;&gt;"",INDEX('CoC Ranking Data'!$A$1:$CB$106,ROW($F30),5),"")</f>
        <v>HDC SHP 6 2016</v>
      </c>
      <c r="C29" s="293" t="str">
        <f>IF(INDEX('CoC Ranking Data'!$A$1:$CB$106,ROW($F30),74)&lt;&gt;"",INDEX('CoC Ranking Data'!$A$1:$CB$106,ROW($F30),74),"")</f>
        <v/>
      </c>
      <c r="D29" s="423" t="str">
        <f>IF(INDEX('CoC Ranking Data'!$A$1:$CB$106,ROW($F30),75)&lt;&gt;"",INDEX('CoC Ranking Data'!$A$1:$CB$106,ROW($F30),75),"")</f>
        <v/>
      </c>
      <c r="E29" s="96">
        <f t="shared" si="0"/>
        <v>0</v>
      </c>
    </row>
    <row r="30" spans="1:5" s="9" customFormat="1" ht="12.75" x14ac:dyDescent="0.2">
      <c r="A30" s="292" t="str">
        <f>IF(INDEX('CoC Ranking Data'!$A$1:$CB$106,ROW($F31),4)&lt;&gt;"",INDEX('CoC Ranking Data'!$A$1:$CB$106,ROW($F31),4),"")</f>
        <v>Housing Transitions, Inc.</v>
      </c>
      <c r="B30" s="292" t="str">
        <f>IF(INDEX('CoC Ranking Data'!$A$1:$CB$106,ROW($F31),5)&lt;&gt;"",INDEX('CoC Ranking Data'!$A$1:$CB$106,ROW($F31),5),"")</f>
        <v>Nittany House Apartments</v>
      </c>
      <c r="C30" s="293" t="str">
        <f>IF(INDEX('CoC Ranking Data'!$A$1:$CB$106,ROW($F31),74)&lt;&gt;"",INDEX('CoC Ranking Data'!$A$1:$CB$106,ROW($F31),74),"")</f>
        <v/>
      </c>
      <c r="D30" s="423" t="str">
        <f>IF(INDEX('CoC Ranking Data'!$A$1:$CB$106,ROW($F31),75)&lt;&gt;"",INDEX('CoC Ranking Data'!$A$1:$CB$106,ROW($F31),75),"")</f>
        <v/>
      </c>
      <c r="E30" s="96">
        <f t="shared" si="0"/>
        <v>0</v>
      </c>
    </row>
    <row r="31" spans="1:5" s="9" customFormat="1" ht="12.75" x14ac:dyDescent="0.2">
      <c r="A31" s="292" t="str">
        <f>IF(INDEX('CoC Ranking Data'!$A$1:$CB$106,ROW($F32),4)&lt;&gt;"",INDEX('CoC Ranking Data'!$A$1:$CB$106,ROW($F32),4),"")</f>
        <v>Housing Transitions, Inc.</v>
      </c>
      <c r="B31" s="292" t="str">
        <f>IF(INDEX('CoC Ranking Data'!$A$1:$CB$106,ROW($F32),5)&lt;&gt;"",INDEX('CoC Ranking Data'!$A$1:$CB$106,ROW($F32),5),"")</f>
        <v>Nittany House Apartments II</v>
      </c>
      <c r="C31" s="293" t="str">
        <f>IF(INDEX('CoC Ranking Data'!$A$1:$CB$106,ROW($F32),74)&lt;&gt;"",INDEX('CoC Ranking Data'!$A$1:$CB$106,ROW($F32),74),"")</f>
        <v/>
      </c>
      <c r="D31" s="423" t="str">
        <f>IF(INDEX('CoC Ranking Data'!$A$1:$CB$106,ROW($F32),75)&lt;&gt;"",INDEX('CoC Ranking Data'!$A$1:$CB$106,ROW($F32),75),"")</f>
        <v/>
      </c>
      <c r="E31" s="96">
        <f t="shared" si="0"/>
        <v>0</v>
      </c>
    </row>
    <row r="32" spans="1:5" s="9" customFormat="1" ht="12.75" x14ac:dyDescent="0.2">
      <c r="A32" s="292" t="str">
        <f>IF(INDEX('CoC Ranking Data'!$A$1:$CB$106,ROW($F33),4)&lt;&gt;"",INDEX('CoC Ranking Data'!$A$1:$CB$106,ROW($F33),4),"")</f>
        <v xml:space="preserve">Huntingdon House </v>
      </c>
      <c r="B32" s="292" t="str">
        <f>IF(INDEX('CoC Ranking Data'!$A$1:$CB$106,ROW($F33),5)&lt;&gt;"",INDEX('CoC Ranking Data'!$A$1:$CB$106,ROW($F33),5),"")</f>
        <v>Huntingdon House Rapid Rehousing Program</v>
      </c>
      <c r="C32" s="293" t="str">
        <f>IF(INDEX('CoC Ranking Data'!$A$1:$CB$106,ROW($F33),74)&lt;&gt;"",INDEX('CoC Ranking Data'!$A$1:$CB$106,ROW($F33),74),"")</f>
        <v/>
      </c>
      <c r="D32" s="423" t="str">
        <f>IF(INDEX('CoC Ranking Data'!$A$1:$CB$106,ROW($F33),75)&lt;&gt;"",INDEX('CoC Ranking Data'!$A$1:$CB$106,ROW($F33),75),"")</f>
        <v/>
      </c>
      <c r="E32" s="96">
        <f t="shared" si="0"/>
        <v>0</v>
      </c>
    </row>
    <row r="33" spans="1:5" s="9" customFormat="1" ht="12.75" x14ac:dyDescent="0.2">
      <c r="A33" s="292" t="str">
        <f>IF(INDEX('CoC Ranking Data'!$A$1:$CB$106,ROW($F34),4)&lt;&gt;"",INDEX('CoC Ranking Data'!$A$1:$CB$106,ROW($F34),4),"")</f>
        <v>Lehigh County Housing Authority</v>
      </c>
      <c r="B33" s="292" t="str">
        <f>IF(INDEX('CoC Ranking Data'!$A$1:$CB$106,ROW($F34),5)&lt;&gt;"",INDEX('CoC Ranking Data'!$A$1:$CB$106,ROW($F34),5),"")</f>
        <v>LCHA S+C 2018</v>
      </c>
      <c r="C33" s="293" t="str">
        <f>IF(INDEX('CoC Ranking Data'!$A$1:$CB$106,ROW($F34),74)&lt;&gt;"",INDEX('CoC Ranking Data'!$A$1:$CB$106,ROW($F34),74),"")</f>
        <v/>
      </c>
      <c r="D33" s="423" t="str">
        <f>IF(INDEX('CoC Ranking Data'!$A$1:$CB$106,ROW($F34),75)&lt;&gt;"",INDEX('CoC Ranking Data'!$A$1:$CB$106,ROW($F34),75),"")</f>
        <v/>
      </c>
      <c r="E33" s="96">
        <f t="shared" si="0"/>
        <v>0</v>
      </c>
    </row>
    <row r="34" spans="1:5" s="9" customFormat="1" ht="12.75" x14ac:dyDescent="0.2">
      <c r="A34" s="292" t="str">
        <f>IF(INDEX('CoC Ranking Data'!$A$1:$CB$106,ROW($F35),4)&lt;&gt;"",INDEX('CoC Ranking Data'!$A$1:$CB$106,ROW($F35),4),"")</f>
        <v>Northampton County Housing Authority</v>
      </c>
      <c r="B34" s="292" t="str">
        <f>IF(INDEX('CoC Ranking Data'!$A$1:$CB$106,ROW($F35),5)&lt;&gt;"",INDEX('CoC Ranking Data'!$A$1:$CB$106,ROW($F35),5),"")</f>
        <v>NCHA S+C 2018</v>
      </c>
      <c r="C34" s="293" t="str">
        <f>IF(INDEX('CoC Ranking Data'!$A$1:$CB$106,ROW($F35),74)&lt;&gt;"",INDEX('CoC Ranking Data'!$A$1:$CB$106,ROW($F35),74),"")</f>
        <v/>
      </c>
      <c r="D34" s="423" t="str">
        <f>IF(INDEX('CoC Ranking Data'!$A$1:$CB$106,ROW($F35),75)&lt;&gt;"",INDEX('CoC Ranking Data'!$A$1:$CB$106,ROW($F35),75),"")</f>
        <v/>
      </c>
      <c r="E34" s="96">
        <f t="shared" si="0"/>
        <v>0</v>
      </c>
    </row>
    <row r="35" spans="1:5" s="9" customFormat="1" ht="12.75" x14ac:dyDescent="0.2">
      <c r="A35" s="292" t="str">
        <f>IF(INDEX('CoC Ranking Data'!$A$1:$CB$106,ROW($F36),4)&lt;&gt;"",INDEX('CoC Ranking Data'!$A$1:$CB$106,ROW($F36),4),"")</f>
        <v>Northern Cambria Community Development Corporation</v>
      </c>
      <c r="B35" s="292" t="str">
        <f>IF(INDEX('CoC Ranking Data'!$A$1:$CB$106,ROW($F36),5)&lt;&gt;"",INDEX('CoC Ranking Data'!$A$1:$CB$106,ROW($F36),5),"")</f>
        <v>Independence Gardens Renewal Project Application FY 2018</v>
      </c>
      <c r="C35" s="293" t="str">
        <f>IF(INDEX('CoC Ranking Data'!$A$1:$CB$106,ROW($F36),74)&lt;&gt;"",INDEX('CoC Ranking Data'!$A$1:$CB$106,ROW($F36),74),"")</f>
        <v/>
      </c>
      <c r="D35" s="423" t="str">
        <f>IF(INDEX('CoC Ranking Data'!$A$1:$CB$106,ROW($F36),75)&lt;&gt;"",INDEX('CoC Ranking Data'!$A$1:$CB$106,ROW($F36),75),"")</f>
        <v/>
      </c>
      <c r="E35" s="96">
        <f t="shared" si="0"/>
        <v>0</v>
      </c>
    </row>
    <row r="36" spans="1:5" s="9" customFormat="1" ht="12.75" x14ac:dyDescent="0.2">
      <c r="A36" s="292" t="str">
        <f>IF(INDEX('CoC Ranking Data'!$A$1:$CB$106,ROW($F37),4)&lt;&gt;"",INDEX('CoC Ranking Data'!$A$1:$CB$106,ROW($F37),4),"")</f>
        <v>Northern Cambria Community Development Corporation</v>
      </c>
      <c r="B36" s="292" t="str">
        <f>IF(INDEX('CoC Ranking Data'!$A$1:$CB$106,ROW($F37),5)&lt;&gt;"",INDEX('CoC Ranking Data'!$A$1:$CB$106,ROW($F37),5),"")</f>
        <v>Schoolhouse Gardens Renewal Project Application FY 2018</v>
      </c>
      <c r="C36" s="293" t="str">
        <f>IF(INDEX('CoC Ranking Data'!$A$1:$CB$106,ROW($F37),74)&lt;&gt;"",INDEX('CoC Ranking Data'!$A$1:$CB$106,ROW($F37),74),"")</f>
        <v/>
      </c>
      <c r="D36" s="423" t="str">
        <f>IF(INDEX('CoC Ranking Data'!$A$1:$CB$106,ROW($F37),75)&lt;&gt;"",INDEX('CoC Ranking Data'!$A$1:$CB$106,ROW($F37),75),"")</f>
        <v/>
      </c>
      <c r="E36" s="96">
        <f t="shared" si="0"/>
        <v>0</v>
      </c>
    </row>
    <row r="37" spans="1:5" s="9" customFormat="1" ht="12.75" x14ac:dyDescent="0.2">
      <c r="A37" s="292" t="str">
        <f>IF(INDEX('CoC Ranking Data'!$A$1:$CB$106,ROW($F38),4)&lt;&gt;"",INDEX('CoC Ranking Data'!$A$1:$CB$106,ROW($F38),4),"")</f>
        <v>Resources for Human Development, Inc.</v>
      </c>
      <c r="B37" s="292" t="str">
        <f>IF(INDEX('CoC Ranking Data'!$A$1:$CB$106,ROW($F38),5)&lt;&gt;"",INDEX('CoC Ranking Data'!$A$1:$CB$106,ROW($F38),5),"")</f>
        <v>Crossroads Family</v>
      </c>
      <c r="C37" s="293" t="str">
        <f>IF(INDEX('CoC Ranking Data'!$A$1:$CB$106,ROW($F38),74)&lt;&gt;"",INDEX('CoC Ranking Data'!$A$1:$CB$106,ROW($F38),74),"")</f>
        <v/>
      </c>
      <c r="D37" s="423" t="str">
        <f>IF(INDEX('CoC Ranking Data'!$A$1:$CB$106,ROW($F38),75)&lt;&gt;"",INDEX('CoC Ranking Data'!$A$1:$CB$106,ROW($F38),75),"")</f>
        <v/>
      </c>
      <c r="E37" s="96">
        <f t="shared" si="0"/>
        <v>0</v>
      </c>
    </row>
    <row r="38" spans="1:5" s="9" customFormat="1" ht="12.75" x14ac:dyDescent="0.2">
      <c r="A38" s="292" t="str">
        <f>IF(INDEX('CoC Ranking Data'!$A$1:$CB$106,ROW($F39),4)&lt;&gt;"",INDEX('CoC Ranking Data'!$A$1:$CB$106,ROW($F39),4),"")</f>
        <v>Resources for Human Development, Inc.</v>
      </c>
      <c r="B38" s="292" t="str">
        <f>IF(INDEX('CoC Ranking Data'!$A$1:$CB$106,ROW($F39),5)&lt;&gt;"",INDEX('CoC Ranking Data'!$A$1:$CB$106,ROW($F39),5),"")</f>
        <v>Crossroads Housing Bonus</v>
      </c>
      <c r="C38" s="293" t="str">
        <f>IF(INDEX('CoC Ranking Data'!$A$1:$CB$106,ROW($F39),74)&lt;&gt;"",INDEX('CoC Ranking Data'!$A$1:$CB$106,ROW($F39),74),"")</f>
        <v/>
      </c>
      <c r="D38" s="423" t="str">
        <f>IF(INDEX('CoC Ranking Data'!$A$1:$CB$106,ROW($F39),75)&lt;&gt;"",INDEX('CoC Ranking Data'!$A$1:$CB$106,ROW($F39),75),"")</f>
        <v/>
      </c>
      <c r="E38" s="96">
        <f t="shared" si="0"/>
        <v>0</v>
      </c>
    </row>
    <row r="39" spans="1:5" s="9" customFormat="1" ht="12.75" x14ac:dyDescent="0.2">
      <c r="A39" s="292" t="str">
        <f>IF(INDEX('CoC Ranking Data'!$A$1:$CB$106,ROW($F40),4)&lt;&gt;"",INDEX('CoC Ranking Data'!$A$1:$CB$106,ROW($F40),4),"")</f>
        <v>Resources for Human Development, Inc.</v>
      </c>
      <c r="B39" s="292" t="str">
        <f>IF(INDEX('CoC Ranking Data'!$A$1:$CB$106,ROW($F40),5)&lt;&gt;"",INDEX('CoC Ranking Data'!$A$1:$CB$106,ROW($F40),5),"")</f>
        <v>Crossroads Individual</v>
      </c>
      <c r="C39" s="293" t="str">
        <f>IF(INDEX('CoC Ranking Data'!$A$1:$CB$106,ROW($F40),74)&lt;&gt;"",INDEX('CoC Ranking Data'!$A$1:$CB$106,ROW($F40),74),"")</f>
        <v/>
      </c>
      <c r="D39" s="423" t="str">
        <f>IF(INDEX('CoC Ranking Data'!$A$1:$CB$106,ROW($F40),75)&lt;&gt;"",INDEX('CoC Ranking Data'!$A$1:$CB$106,ROW($F40),75),"")</f>
        <v/>
      </c>
      <c r="E39" s="96">
        <f t="shared" si="0"/>
        <v>0</v>
      </c>
    </row>
    <row r="40" spans="1:5" s="9" customFormat="1" ht="12.75" x14ac:dyDescent="0.2">
      <c r="A40" s="292" t="str">
        <f>IF(INDEX('CoC Ranking Data'!$A$1:$CB$106,ROW($F41),4)&lt;&gt;"",INDEX('CoC Ranking Data'!$A$1:$CB$106,ROW($F41),4),"")</f>
        <v>Resources for Human Development, Inc.</v>
      </c>
      <c r="B40" s="292" t="str">
        <f>IF(INDEX('CoC Ranking Data'!$A$1:$CB$106,ROW($F41),5)&lt;&gt;"",INDEX('CoC Ranking Data'!$A$1:$CB$106,ROW($F41),5),"")</f>
        <v>Crossroads Schuylkill Co. Permanent Supportive Housing</v>
      </c>
      <c r="C40" s="293" t="str">
        <f>IF(INDEX('CoC Ranking Data'!$A$1:$CB$106,ROW($F41),74)&lt;&gt;"",INDEX('CoC Ranking Data'!$A$1:$CB$106,ROW($F41),74),"")</f>
        <v/>
      </c>
      <c r="D40" s="423" t="str">
        <f>IF(INDEX('CoC Ranking Data'!$A$1:$CB$106,ROW($F41),75)&lt;&gt;"",INDEX('CoC Ranking Data'!$A$1:$CB$106,ROW($F41),75),"")</f>
        <v/>
      </c>
      <c r="E40" s="96">
        <f t="shared" si="0"/>
        <v>0</v>
      </c>
    </row>
    <row r="41" spans="1:5" s="9" customFormat="1" ht="12.75" x14ac:dyDescent="0.2">
      <c r="A41" s="292" t="str">
        <f>IF(INDEX('CoC Ranking Data'!$A$1:$CB$106,ROW($F42),4)&lt;&gt;"",INDEX('CoC Ranking Data'!$A$1:$CB$106,ROW($F42),4),"")</f>
        <v>Resources for Human Development, Inc.</v>
      </c>
      <c r="B41" s="292" t="str">
        <f>IF(INDEX('CoC Ranking Data'!$A$1:$CB$106,ROW($F42),5)&lt;&gt;"",INDEX('CoC Ranking Data'!$A$1:$CB$106,ROW($F42),5),"")</f>
        <v>LV ACT Housing Supports</v>
      </c>
      <c r="C41" s="293" t="str">
        <f>IF(INDEX('CoC Ranking Data'!$A$1:$CB$106,ROW($F42),74)&lt;&gt;"",INDEX('CoC Ranking Data'!$A$1:$CB$106,ROW($F42),74),"")</f>
        <v/>
      </c>
      <c r="D41" s="423" t="str">
        <f>IF(INDEX('CoC Ranking Data'!$A$1:$CB$106,ROW($F42),75)&lt;&gt;"",INDEX('CoC Ranking Data'!$A$1:$CB$106,ROW($F42),75),"")</f>
        <v/>
      </c>
      <c r="E41" s="96">
        <f t="shared" si="0"/>
        <v>0</v>
      </c>
    </row>
    <row r="42" spans="1:5" s="9" customFormat="1" ht="12.75" x14ac:dyDescent="0.2">
      <c r="A42" s="292" t="str">
        <f>IF(INDEX('CoC Ranking Data'!$A$1:$CB$106,ROW($F43),4)&lt;&gt;"",INDEX('CoC Ranking Data'!$A$1:$CB$106,ROW($F43),4),"")</f>
        <v>Tableland Services, Inc.</v>
      </c>
      <c r="B42" s="292" t="str">
        <f>IF(INDEX('CoC Ranking Data'!$A$1:$CB$106,ROW($F43),5)&lt;&gt;"",INDEX('CoC Ranking Data'!$A$1:$CB$106,ROW($F43),5),"")</f>
        <v>SHP Transitional Housing Project</v>
      </c>
      <c r="C42" s="293" t="str">
        <f>IF(INDEX('CoC Ranking Data'!$A$1:$CB$106,ROW($F43),74)&lt;&gt;"",INDEX('CoC Ranking Data'!$A$1:$CB$106,ROW($F43),74),"")</f>
        <v/>
      </c>
      <c r="D42" s="423" t="str">
        <f>IF(INDEX('CoC Ranking Data'!$A$1:$CB$106,ROW($F43),75)&lt;&gt;"",INDEX('CoC Ranking Data'!$A$1:$CB$106,ROW($F43),75),"")</f>
        <v/>
      </c>
      <c r="E42" s="96">
        <f t="shared" si="0"/>
        <v>0</v>
      </c>
    </row>
    <row r="43" spans="1:5" s="9" customFormat="1" ht="13.5" customHeight="1" x14ac:dyDescent="0.2">
      <c r="A43" s="292" t="str">
        <f>IF(INDEX('CoC Ranking Data'!$A$1:$CB$106,ROW($F44),4)&lt;&gt;"",INDEX('CoC Ranking Data'!$A$1:$CB$106,ROW($F44),4),"")</f>
        <v>Tableland Services, Inc.</v>
      </c>
      <c r="B43" s="292" t="str">
        <f>IF(INDEX('CoC Ranking Data'!$A$1:$CB$106,ROW($F44),5)&lt;&gt;"",INDEX('CoC Ranking Data'!$A$1:$CB$106,ROW($F44),5),"")</f>
        <v>Tableland PSH Expansion</v>
      </c>
      <c r="C43" s="293" t="str">
        <f>IF(INDEX('CoC Ranking Data'!$A$1:$CB$106,ROW($F44),74)&lt;&gt;"",INDEX('CoC Ranking Data'!$A$1:$CB$106,ROW($F44),74),"")</f>
        <v/>
      </c>
      <c r="D43" s="423" t="str">
        <f>IF(INDEX('CoC Ranking Data'!$A$1:$CB$106,ROW($F44),75)&lt;&gt;"",INDEX('CoC Ranking Data'!$A$1:$CB$106,ROW($F44),75),"")</f>
        <v/>
      </c>
      <c r="E43" s="96">
        <f t="shared" si="0"/>
        <v>0</v>
      </c>
    </row>
    <row r="44" spans="1:5" s="9" customFormat="1" ht="12.75" x14ac:dyDescent="0.2">
      <c r="A44" s="292" t="str">
        <f>IF(INDEX('CoC Ranking Data'!$A$1:$CB$106,ROW($F45),4)&lt;&gt;"",INDEX('CoC Ranking Data'!$A$1:$CB$106,ROW($F45),4),"")</f>
        <v>The Lehigh Conference of Churches</v>
      </c>
      <c r="B44" s="292" t="str">
        <f>IF(INDEX('CoC Ranking Data'!$A$1:$CB$106,ROW($F45),5)&lt;&gt;"",INDEX('CoC Ranking Data'!$A$1:$CB$106,ROW($F45),5),"")</f>
        <v>Outreach and Case Management for the Disabled, Chronically Homeless</v>
      </c>
      <c r="C44" s="293" t="str">
        <f>IF(INDEX('CoC Ranking Data'!$A$1:$CB$106,ROW($F45),74)&lt;&gt;"",INDEX('CoC Ranking Data'!$A$1:$CB$106,ROW($F45),74),"")</f>
        <v/>
      </c>
      <c r="D44" s="423" t="str">
        <f>IF(INDEX('CoC Ranking Data'!$A$1:$CB$106,ROW($F45),75)&lt;&gt;"",INDEX('CoC Ranking Data'!$A$1:$CB$106,ROW($F45),75),"")</f>
        <v/>
      </c>
      <c r="E44" s="96">
        <f t="shared" si="0"/>
        <v>0</v>
      </c>
    </row>
    <row r="45" spans="1:5" s="9" customFormat="1" ht="12.75" x14ac:dyDescent="0.2">
      <c r="A45" s="292" t="str">
        <f>IF(INDEX('CoC Ranking Data'!$A$1:$CB$106,ROW($F46),4)&lt;&gt;"",INDEX('CoC Ranking Data'!$A$1:$CB$106,ROW($F46),4),"")</f>
        <v>The Lehigh Conference of Churches</v>
      </c>
      <c r="B45" s="292" t="str">
        <f>IF(INDEX('CoC Ranking Data'!$A$1:$CB$106,ROW($F46),5)&lt;&gt;"",INDEX('CoC Ranking Data'!$A$1:$CB$106,ROW($F46),5),"")</f>
        <v>Pathways Housing</v>
      </c>
      <c r="C45" s="293" t="str">
        <f>IF(INDEX('CoC Ranking Data'!$A$1:$CB$106,ROW($F46),74)&lt;&gt;"",INDEX('CoC Ranking Data'!$A$1:$CB$106,ROW($F46),74),"")</f>
        <v/>
      </c>
      <c r="D45" s="423" t="str">
        <f>IF(INDEX('CoC Ranking Data'!$A$1:$CB$106,ROW($F46),75)&lt;&gt;"",INDEX('CoC Ranking Data'!$A$1:$CB$106,ROW($F46),75),"")</f>
        <v/>
      </c>
      <c r="E45" s="96">
        <f t="shared" si="0"/>
        <v>0</v>
      </c>
    </row>
    <row r="46" spans="1:5" s="9" customFormat="1" ht="12.75" x14ac:dyDescent="0.2">
      <c r="A46" s="292" t="str">
        <f>IF(INDEX('CoC Ranking Data'!$A$1:$CB$106,ROW($F47),4)&lt;&gt;"",INDEX('CoC Ranking Data'!$A$1:$CB$106,ROW($F47),4),"")</f>
        <v>The Lehigh Conference of Churches</v>
      </c>
      <c r="B46" s="292" t="str">
        <f>IF(INDEX('CoC Ranking Data'!$A$1:$CB$106,ROW($F47),5)&lt;&gt;"",INDEX('CoC Ranking Data'!$A$1:$CB$106,ROW($F47),5),"")</f>
        <v>Pathways Housing 2</v>
      </c>
      <c r="C46" s="293" t="str">
        <f>IF(INDEX('CoC Ranking Data'!$A$1:$CB$106,ROW($F47),74)&lt;&gt;"",INDEX('CoC Ranking Data'!$A$1:$CB$106,ROW($F47),74),"")</f>
        <v/>
      </c>
      <c r="D46" s="423" t="str">
        <f>IF(INDEX('CoC Ranking Data'!$A$1:$CB$106,ROW($F47),75)&lt;&gt;"",INDEX('CoC Ranking Data'!$A$1:$CB$106,ROW($F47),75),"")</f>
        <v/>
      </c>
      <c r="E46" s="96">
        <f t="shared" si="0"/>
        <v>0</v>
      </c>
    </row>
    <row r="47" spans="1:5" s="9" customFormat="1" ht="12.75" x14ac:dyDescent="0.2">
      <c r="A47" s="292" t="str">
        <f>IF(INDEX('CoC Ranking Data'!$A$1:$CB$106,ROW($F48),4)&lt;&gt;"",INDEX('CoC Ranking Data'!$A$1:$CB$106,ROW($F48),4),"")</f>
        <v>The Lehigh Conference of Churches</v>
      </c>
      <c r="B47" s="292" t="str">
        <f>IF(INDEX('CoC Ranking Data'!$A$1:$CB$106,ROW($F48),5)&lt;&gt;"",INDEX('CoC Ranking Data'!$A$1:$CB$106,ROW($F48),5),"")</f>
        <v>Pathways TBRA for Families, Youth and Veterans</v>
      </c>
      <c r="C47" s="293" t="str">
        <f>IF(INDEX('CoC Ranking Data'!$A$1:$CB$106,ROW($F48),74)&lt;&gt;"",INDEX('CoC Ranking Data'!$A$1:$CB$106,ROW($F48),74),"")</f>
        <v/>
      </c>
      <c r="D47" s="423" t="str">
        <f>IF(INDEX('CoC Ranking Data'!$A$1:$CB$106,ROW($F48),75)&lt;&gt;"",INDEX('CoC Ranking Data'!$A$1:$CB$106,ROW($F48),75),"")</f>
        <v/>
      </c>
      <c r="E47" s="96">
        <f t="shared" si="0"/>
        <v>0</v>
      </c>
    </row>
    <row r="48" spans="1:5" s="9" customFormat="1" ht="12.75" x14ac:dyDescent="0.2">
      <c r="A48" s="292" t="str">
        <f>IF(INDEX('CoC Ranking Data'!$A$1:$CB$106,ROW($F49),4)&lt;&gt;"",INDEX('CoC Ranking Data'!$A$1:$CB$106,ROW($F49),4),"")</f>
        <v>The Lehigh Conference of Churches</v>
      </c>
      <c r="B48" s="292" t="str">
        <f>IF(INDEX('CoC Ranking Data'!$A$1:$CB$106,ROW($F49),5)&lt;&gt;"",INDEX('CoC Ranking Data'!$A$1:$CB$106,ROW($F49),5),"")</f>
        <v>Tenant-Based Rental Assistance for the Disabled,Chronically Homeless</v>
      </c>
      <c r="C48" s="293" t="str">
        <f>IF(INDEX('CoC Ranking Data'!$A$1:$CB$106,ROW($F49),74)&lt;&gt;"",INDEX('CoC Ranking Data'!$A$1:$CB$106,ROW($F49),74),"")</f>
        <v/>
      </c>
      <c r="D48" s="423" t="str">
        <f>IF(INDEX('CoC Ranking Data'!$A$1:$CB$106,ROW($F49),75)&lt;&gt;"",INDEX('CoC Ranking Data'!$A$1:$CB$106,ROW($F49),75),"")</f>
        <v/>
      </c>
      <c r="E48" s="96">
        <f t="shared" si="0"/>
        <v>0</v>
      </c>
    </row>
    <row r="49" spans="1:5" s="9" customFormat="1" ht="12.75" x14ac:dyDescent="0.2">
      <c r="A49" s="292" t="str">
        <f>IF(INDEX('CoC Ranking Data'!$A$1:$CB$106,ROW($F50),4)&lt;&gt;"",INDEX('CoC Ranking Data'!$A$1:$CB$106,ROW($F50),4),"")</f>
        <v>The Salvation Army, a New York Corporation</v>
      </c>
      <c r="B49" s="292" t="str">
        <f>IF(INDEX('CoC Ranking Data'!$A$1:$CB$106,ROW($F50),5)&lt;&gt;"",INDEX('CoC Ranking Data'!$A$1:$CB$106,ROW($F50),5),"")</f>
        <v>Allentown Hospitality House Permanent Housing Program</v>
      </c>
      <c r="C49" s="293" t="str">
        <f>IF(INDEX('CoC Ranking Data'!$A$1:$CB$106,ROW($F50),74)&lt;&gt;"",INDEX('CoC Ranking Data'!$A$1:$CB$106,ROW($F50),74),"")</f>
        <v/>
      </c>
      <c r="D49" s="423" t="str">
        <f>IF(INDEX('CoC Ranking Data'!$A$1:$CB$106,ROW($F50),75)&lt;&gt;"",INDEX('CoC Ranking Data'!$A$1:$CB$106,ROW($F50),75),"")</f>
        <v/>
      </c>
      <c r="E49" s="96">
        <f t="shared" si="0"/>
        <v>0</v>
      </c>
    </row>
    <row r="50" spans="1:5" s="9" customFormat="1" ht="12.75" x14ac:dyDescent="0.2">
      <c r="A50" s="292" t="str">
        <f>IF(INDEX('CoC Ranking Data'!$A$1:$CB$106,ROW($F51),4)&lt;&gt;"",INDEX('CoC Ranking Data'!$A$1:$CB$106,ROW($F51),4),"")</f>
        <v>The Salvation Army, a New York Corporation</v>
      </c>
      <c r="B50" s="292" t="str">
        <f>IF(INDEX('CoC Ranking Data'!$A$1:$CB$106,ROW($F51),5)&lt;&gt;"",INDEX('CoC Ranking Data'!$A$1:$CB$106,ROW($F51),5),"")</f>
        <v>Salvation Army Carlisle PH Project</v>
      </c>
      <c r="C50" s="293" t="str">
        <f>IF(INDEX('CoC Ranking Data'!$A$1:$CB$106,ROW($F51),74)&lt;&gt;"",INDEX('CoC Ranking Data'!$A$1:$CB$106,ROW($F51),74),"")</f>
        <v/>
      </c>
      <c r="D50" s="423" t="str">
        <f>IF(INDEX('CoC Ranking Data'!$A$1:$CB$106,ROW($F51),75)&lt;&gt;"",INDEX('CoC Ranking Data'!$A$1:$CB$106,ROW($F51),75),"")</f>
        <v/>
      </c>
      <c r="E50" s="96">
        <f t="shared" si="0"/>
        <v>0</v>
      </c>
    </row>
    <row r="51" spans="1:5" s="9" customFormat="1" ht="12.75" x14ac:dyDescent="0.2">
      <c r="A51" s="292" t="str">
        <f>IF(INDEX('CoC Ranking Data'!$A$1:$CB$106,ROW($F52),4)&lt;&gt;"",INDEX('CoC Ranking Data'!$A$1:$CB$106,ROW($F52),4),"")</f>
        <v>Valley Housing Development Corporation</v>
      </c>
      <c r="B51" s="292" t="str">
        <f>IF(INDEX('CoC Ranking Data'!$A$1:$CB$106,ROW($F52),5)&lt;&gt;"",INDEX('CoC Ranking Data'!$A$1:$CB$106,ROW($F52),5),"")</f>
        <v>VHDC SHP #2 &amp; #3 Consolidation 2018</v>
      </c>
      <c r="C51" s="293" t="str">
        <f>IF(INDEX('CoC Ranking Data'!$A$1:$CB$106,ROW($F52),74)&lt;&gt;"",INDEX('CoC Ranking Data'!$A$1:$CB$106,ROW($F52),74),"")</f>
        <v/>
      </c>
      <c r="D51" s="423" t="str">
        <f>IF(INDEX('CoC Ranking Data'!$A$1:$CB$106,ROW($F52),75)&lt;&gt;"",INDEX('CoC Ranking Data'!$A$1:$CB$106,ROW($F52),75),"")</f>
        <v/>
      </c>
      <c r="E51" s="96">
        <f t="shared" si="0"/>
        <v>0</v>
      </c>
    </row>
    <row r="52" spans="1:5" s="9" customFormat="1" ht="12.75" x14ac:dyDescent="0.2">
      <c r="A52" s="292" t="str">
        <f>IF(INDEX('CoC Ranking Data'!$A$1:$CB$106,ROW($F53),4)&lt;&gt;"",INDEX('CoC Ranking Data'!$A$1:$CB$106,ROW($F53),4),"")</f>
        <v>Valley Youth House Committee, Inc.</v>
      </c>
      <c r="B52" s="292" t="str">
        <f>IF(INDEX('CoC Ranking Data'!$A$1:$CB$106,ROW($F53),5)&lt;&gt;"",INDEX('CoC Ranking Data'!$A$1:$CB$106,ROW($F53),5),"")</f>
        <v>Lehigh Valley RRH for Families</v>
      </c>
      <c r="C52" s="293" t="str">
        <f>IF(INDEX('CoC Ranking Data'!$A$1:$CB$106,ROW($F53),74)&lt;&gt;"",INDEX('CoC Ranking Data'!$A$1:$CB$106,ROW($F53),74),"")</f>
        <v/>
      </c>
      <c r="D52" s="423" t="str">
        <f>IF(INDEX('CoC Ranking Data'!$A$1:$CB$106,ROW($F53),75)&lt;&gt;"",INDEX('CoC Ranking Data'!$A$1:$CB$106,ROW($F53),75),"")</f>
        <v/>
      </c>
      <c r="E52" s="96">
        <f t="shared" si="0"/>
        <v>0</v>
      </c>
    </row>
    <row r="53" spans="1:5" s="9" customFormat="1" ht="12.75" x14ac:dyDescent="0.2">
      <c r="A53" s="292" t="str">
        <f>IF(INDEX('CoC Ranking Data'!$A$1:$CB$106,ROW($F54),4)&lt;&gt;"",INDEX('CoC Ranking Data'!$A$1:$CB$106,ROW($F54),4),"")</f>
        <v/>
      </c>
      <c r="B53" s="292" t="str">
        <f>IF(INDEX('CoC Ranking Data'!$A$1:$CB$106,ROW($F54),5)&lt;&gt;"",INDEX('CoC Ranking Data'!$A$1:$CB$106,ROW($F54),5),"")</f>
        <v/>
      </c>
      <c r="C53" s="293" t="str">
        <f>IF(INDEX('CoC Ranking Data'!$A$1:$CB$106,ROW($F54),74)&lt;&gt;"",INDEX('CoC Ranking Data'!$A$1:$CB$106,ROW($F54),74),"")</f>
        <v/>
      </c>
      <c r="D53" s="423" t="str">
        <f>IF(INDEX('CoC Ranking Data'!$A$1:$CB$106,ROW($F54),75)&lt;&gt;"",INDEX('CoC Ranking Data'!$A$1:$CB$106,ROW($F54),75),"")</f>
        <v/>
      </c>
      <c r="E53" s="96" t="str">
        <f t="shared" si="0"/>
        <v/>
      </c>
    </row>
    <row r="54" spans="1:5" s="9" customFormat="1" ht="12.75" x14ac:dyDescent="0.2">
      <c r="A54" s="292" t="str">
        <f>IF(INDEX('CoC Ranking Data'!$A$1:$CB$106,ROW($F55),4)&lt;&gt;"",INDEX('CoC Ranking Data'!$A$1:$CB$106,ROW($F55),4),"")</f>
        <v/>
      </c>
      <c r="B54" s="292" t="str">
        <f>IF(INDEX('CoC Ranking Data'!$A$1:$CB$106,ROW($F55),5)&lt;&gt;"",INDEX('CoC Ranking Data'!$A$1:$CB$106,ROW($F55),5),"")</f>
        <v/>
      </c>
      <c r="C54" s="293" t="str">
        <f>IF(INDEX('CoC Ranking Data'!$A$1:$CB$106,ROW($F55),74)&lt;&gt;"",INDEX('CoC Ranking Data'!$A$1:$CB$106,ROW($F55),74),"")</f>
        <v/>
      </c>
      <c r="D54" s="423" t="str">
        <f>IF(INDEX('CoC Ranking Data'!$A$1:$CB$106,ROW($F55),75)&lt;&gt;"",INDEX('CoC Ranking Data'!$A$1:$CB$106,ROW($F55),75),"")</f>
        <v/>
      </c>
      <c r="E54" s="96" t="str">
        <f t="shared" si="0"/>
        <v/>
      </c>
    </row>
    <row r="55" spans="1:5" s="9" customFormat="1" ht="12.75" x14ac:dyDescent="0.2">
      <c r="A55" s="292" t="str">
        <f>IF(INDEX('CoC Ranking Data'!$A$1:$CB$106,ROW($F56),4)&lt;&gt;"",INDEX('CoC Ranking Data'!$A$1:$CB$106,ROW($F56),4),"")</f>
        <v/>
      </c>
      <c r="B55" s="292" t="str">
        <f>IF(INDEX('CoC Ranking Data'!$A$1:$CB$106,ROW($F56),5)&lt;&gt;"",INDEX('CoC Ranking Data'!$A$1:$CB$106,ROW($F56),5),"")</f>
        <v/>
      </c>
      <c r="C55" s="293" t="str">
        <f>IF(INDEX('CoC Ranking Data'!$A$1:$CB$106,ROW($F56),74)&lt;&gt;"",INDEX('CoC Ranking Data'!$A$1:$CB$106,ROW($F56),74),"")</f>
        <v/>
      </c>
      <c r="D55" s="423" t="str">
        <f>IF(INDEX('CoC Ranking Data'!$A$1:$CB$106,ROW($F56),75)&lt;&gt;"",INDEX('CoC Ranking Data'!$A$1:$CB$106,ROW($F56),75),"")</f>
        <v/>
      </c>
      <c r="E55" s="96" t="str">
        <f t="shared" si="0"/>
        <v/>
      </c>
    </row>
    <row r="56" spans="1:5" s="9" customFormat="1" ht="12.75" x14ac:dyDescent="0.2">
      <c r="A56" s="292" t="str">
        <f>IF(INDEX('CoC Ranking Data'!$A$1:$CB$106,ROW($F57),4)&lt;&gt;"",INDEX('CoC Ranking Data'!$A$1:$CB$106,ROW($F57),4),"")</f>
        <v/>
      </c>
      <c r="B56" s="292" t="str">
        <f>IF(INDEX('CoC Ranking Data'!$A$1:$CB$106,ROW($F57),5)&lt;&gt;"",INDEX('CoC Ranking Data'!$A$1:$CB$106,ROW($F57),5),"")</f>
        <v/>
      </c>
      <c r="C56" s="293" t="str">
        <f>IF(INDEX('CoC Ranking Data'!$A$1:$CB$106,ROW($F57),74)&lt;&gt;"",INDEX('CoC Ranking Data'!$A$1:$CB$106,ROW($F57),74),"")</f>
        <v/>
      </c>
      <c r="D56" s="423" t="str">
        <f>IF(INDEX('CoC Ranking Data'!$A$1:$CB$106,ROW($F57),75)&lt;&gt;"",INDEX('CoC Ranking Data'!$A$1:$CB$106,ROW($F57),75),"")</f>
        <v/>
      </c>
      <c r="E56" s="96" t="str">
        <f t="shared" si="0"/>
        <v/>
      </c>
    </row>
    <row r="57" spans="1:5" x14ac:dyDescent="0.25">
      <c r="A57" s="292" t="str">
        <f>IF(INDEX('CoC Ranking Data'!$A$1:$CB$106,ROW($F58),4)&lt;&gt;"",INDEX('CoC Ranking Data'!$A$1:$CB$106,ROW($F58),4),"")</f>
        <v/>
      </c>
      <c r="B57" s="292" t="str">
        <f>IF(INDEX('CoC Ranking Data'!$A$1:$CB$106,ROW($F58),5)&lt;&gt;"",INDEX('CoC Ranking Data'!$A$1:$CB$106,ROW($F58),5),"")</f>
        <v/>
      </c>
      <c r="C57" s="293" t="str">
        <f>IF(INDEX('CoC Ranking Data'!$A$1:$CB$106,ROW($F58),74)&lt;&gt;"",INDEX('CoC Ranking Data'!$A$1:$CB$106,ROW($F58),74),"")</f>
        <v/>
      </c>
      <c r="D57" s="423" t="str">
        <f>IF(INDEX('CoC Ranking Data'!$A$1:$CB$106,ROW($F58),75)&lt;&gt;"",INDEX('CoC Ranking Data'!$A$1:$CB$106,ROW($F58),75),"")</f>
        <v/>
      </c>
      <c r="E57" s="96" t="str">
        <f t="shared" si="0"/>
        <v/>
      </c>
    </row>
    <row r="58" spans="1:5" x14ac:dyDescent="0.25">
      <c r="A58" s="292" t="str">
        <f>IF(INDEX('CoC Ranking Data'!$A$1:$CB$106,ROW($F59),4)&lt;&gt;"",INDEX('CoC Ranking Data'!$A$1:$CB$106,ROW($F59),4),"")</f>
        <v/>
      </c>
      <c r="B58" s="292" t="str">
        <f>IF(INDEX('CoC Ranking Data'!$A$1:$CB$106,ROW($F59),5)&lt;&gt;"",INDEX('CoC Ranking Data'!$A$1:$CB$106,ROW($F59),5),"")</f>
        <v/>
      </c>
      <c r="C58" s="293" t="str">
        <f>IF(INDEX('CoC Ranking Data'!$A$1:$CB$106,ROW($F59),74)&lt;&gt;"",INDEX('CoC Ranking Data'!$A$1:$CB$106,ROW($F59),74),"")</f>
        <v/>
      </c>
      <c r="D58" s="423" t="str">
        <f>IF(INDEX('CoC Ranking Data'!$A$1:$CB$106,ROW($F59),75)&lt;&gt;"",INDEX('CoC Ranking Data'!$A$1:$CB$106,ROW($F59),75),"")</f>
        <v/>
      </c>
      <c r="E58" s="96" t="str">
        <f t="shared" si="0"/>
        <v/>
      </c>
    </row>
    <row r="59" spans="1:5" x14ac:dyDescent="0.25">
      <c r="A59" s="292" t="str">
        <f>IF(INDEX('CoC Ranking Data'!$A$1:$CB$106,ROW($F60),4)&lt;&gt;"",INDEX('CoC Ranking Data'!$A$1:$CB$106,ROW($F60),4),"")</f>
        <v/>
      </c>
      <c r="B59" s="292" t="str">
        <f>IF(INDEX('CoC Ranking Data'!$A$1:$CB$106,ROW($F60),5)&lt;&gt;"",INDEX('CoC Ranking Data'!$A$1:$CB$106,ROW($F60),5),"")</f>
        <v/>
      </c>
      <c r="C59" s="293" t="str">
        <f>IF(INDEX('CoC Ranking Data'!$A$1:$CB$106,ROW($F60),74)&lt;&gt;"",INDEX('CoC Ranking Data'!$A$1:$CB$106,ROW($F60),74),"")</f>
        <v/>
      </c>
      <c r="D59" s="423" t="str">
        <f>IF(INDEX('CoC Ranking Data'!$A$1:$CB$106,ROW($F60),75)&lt;&gt;"",INDEX('CoC Ranking Data'!$A$1:$CB$106,ROW($F60),75),"")</f>
        <v/>
      </c>
      <c r="E59" s="96" t="str">
        <f t="shared" si="0"/>
        <v/>
      </c>
    </row>
    <row r="60" spans="1:5" x14ac:dyDescent="0.25">
      <c r="A60" s="292" t="str">
        <f>IF(INDEX('CoC Ranking Data'!$A$1:$CB$106,ROW($F61),4)&lt;&gt;"",INDEX('CoC Ranking Data'!$A$1:$CB$106,ROW($F61),4),"")</f>
        <v/>
      </c>
      <c r="B60" s="292" t="str">
        <f>IF(INDEX('CoC Ranking Data'!$A$1:$CB$106,ROW($F61),5)&lt;&gt;"",INDEX('CoC Ranking Data'!$A$1:$CB$106,ROW($F61),5),"")</f>
        <v/>
      </c>
      <c r="C60" s="293" t="str">
        <f>IF(INDEX('CoC Ranking Data'!$A$1:$CB$106,ROW($F61),74)&lt;&gt;"",INDEX('CoC Ranking Data'!$A$1:$CB$106,ROW($F61),74),"")</f>
        <v/>
      </c>
      <c r="D60" s="423" t="str">
        <f>IF(INDEX('CoC Ranking Data'!$A$1:$CB$106,ROW($F61),75)&lt;&gt;"",INDEX('CoC Ranking Data'!$A$1:$CB$106,ROW($F61),75),"")</f>
        <v/>
      </c>
      <c r="E60" s="96" t="str">
        <f t="shared" si="0"/>
        <v/>
      </c>
    </row>
    <row r="61" spans="1:5" x14ac:dyDescent="0.25">
      <c r="A61" s="292" t="str">
        <f>IF(INDEX('CoC Ranking Data'!$A$1:$CB$106,ROW($F62),4)&lt;&gt;"",INDEX('CoC Ranking Data'!$A$1:$CB$106,ROW($F62),4),"")</f>
        <v/>
      </c>
      <c r="B61" s="292" t="str">
        <f>IF(INDEX('CoC Ranking Data'!$A$1:$CB$106,ROW($F62),5)&lt;&gt;"",INDEX('CoC Ranking Data'!$A$1:$CB$106,ROW($F62),5),"")</f>
        <v/>
      </c>
      <c r="C61" s="293" t="str">
        <f>IF(INDEX('CoC Ranking Data'!$A$1:$CB$106,ROW($F62),74)&lt;&gt;"",INDEX('CoC Ranking Data'!$A$1:$CB$106,ROW($F62),74),"")</f>
        <v/>
      </c>
      <c r="D61" s="423" t="str">
        <f>IF(INDEX('CoC Ranking Data'!$A$1:$CB$106,ROW($F62),75)&lt;&gt;"",INDEX('CoC Ranking Data'!$A$1:$CB$106,ROW($F62),75),"")</f>
        <v/>
      </c>
      <c r="E61" s="96" t="str">
        <f t="shared" si="0"/>
        <v/>
      </c>
    </row>
    <row r="62" spans="1:5" x14ac:dyDescent="0.25">
      <c r="A62" s="292" t="str">
        <f>IF(INDEX('CoC Ranking Data'!$A$1:$CB$106,ROW($F63),4)&lt;&gt;"",INDEX('CoC Ranking Data'!$A$1:$CB$106,ROW($F63),4),"")</f>
        <v/>
      </c>
      <c r="B62" s="292" t="str">
        <f>IF(INDEX('CoC Ranking Data'!$A$1:$CB$106,ROW($F63),5)&lt;&gt;"",INDEX('CoC Ranking Data'!$A$1:$CB$106,ROW($F63),5),"")</f>
        <v/>
      </c>
      <c r="C62" s="293" t="str">
        <f>IF(INDEX('CoC Ranking Data'!$A$1:$CB$106,ROW($F63),74)&lt;&gt;"",INDEX('CoC Ranking Data'!$A$1:$CB$106,ROW($F63),74),"")</f>
        <v/>
      </c>
      <c r="D62" s="423" t="str">
        <f>IF(INDEX('CoC Ranking Data'!$A$1:$CB$106,ROW($F63),75)&lt;&gt;"",INDEX('CoC Ranking Data'!$A$1:$CB$106,ROW($F63),75),"")</f>
        <v/>
      </c>
      <c r="E62" s="96" t="str">
        <f t="shared" si="0"/>
        <v/>
      </c>
    </row>
    <row r="63" spans="1:5" x14ac:dyDescent="0.25">
      <c r="A63" s="292" t="str">
        <f>IF(INDEX('CoC Ranking Data'!$A$1:$CB$106,ROW($F64),4)&lt;&gt;"",INDEX('CoC Ranking Data'!$A$1:$CB$106,ROW($F64),4),"")</f>
        <v/>
      </c>
      <c r="B63" s="292" t="str">
        <f>IF(INDEX('CoC Ranking Data'!$A$1:$CB$106,ROW($F64),5)&lt;&gt;"",INDEX('CoC Ranking Data'!$A$1:$CB$106,ROW($F64),5),"")</f>
        <v/>
      </c>
      <c r="C63" s="293" t="str">
        <f>IF(INDEX('CoC Ranking Data'!$A$1:$CB$106,ROW($F64),74)&lt;&gt;"",INDEX('CoC Ranking Data'!$A$1:$CB$106,ROW($F64),74),"")</f>
        <v/>
      </c>
      <c r="D63" s="423" t="str">
        <f>IF(INDEX('CoC Ranking Data'!$A$1:$CB$106,ROW($F64),75)&lt;&gt;"",INDEX('CoC Ranking Data'!$A$1:$CB$106,ROW($F64),75),"")</f>
        <v/>
      </c>
      <c r="E63" s="96" t="str">
        <f t="shared" si="0"/>
        <v/>
      </c>
    </row>
    <row r="64" spans="1:5" x14ac:dyDescent="0.25">
      <c r="A64" s="292" t="str">
        <f>IF(INDEX('CoC Ranking Data'!$A$1:$CB$106,ROW($F65),4)&lt;&gt;"",INDEX('CoC Ranking Data'!$A$1:$CB$106,ROW($F65),4),"")</f>
        <v/>
      </c>
      <c r="B64" s="292" t="str">
        <f>IF(INDEX('CoC Ranking Data'!$A$1:$CB$106,ROW($F65),5)&lt;&gt;"",INDEX('CoC Ranking Data'!$A$1:$CB$106,ROW($F65),5),"")</f>
        <v/>
      </c>
      <c r="C64" s="293" t="str">
        <f>IF(INDEX('CoC Ranking Data'!$A$1:$CB$106,ROW($F65),74)&lt;&gt;"",INDEX('CoC Ranking Data'!$A$1:$CB$106,ROW($F65),74),"")</f>
        <v/>
      </c>
      <c r="D64" s="423" t="str">
        <f>IF(INDEX('CoC Ranking Data'!$A$1:$CB$106,ROW($F65),75)&lt;&gt;"",INDEX('CoC Ranking Data'!$A$1:$CB$106,ROW($F65),75),"")</f>
        <v/>
      </c>
      <c r="E64" s="96" t="str">
        <f t="shared" si="0"/>
        <v/>
      </c>
    </row>
    <row r="65" spans="1:5" x14ac:dyDescent="0.25">
      <c r="A65" s="292" t="str">
        <f>IF(INDEX('CoC Ranking Data'!$A$1:$CB$106,ROW($F66),4)&lt;&gt;"",INDEX('CoC Ranking Data'!$A$1:$CB$106,ROW($F66),4),"")</f>
        <v/>
      </c>
      <c r="B65" s="292" t="str">
        <f>IF(INDEX('CoC Ranking Data'!$A$1:$CB$106,ROW($F66),5)&lt;&gt;"",INDEX('CoC Ranking Data'!$A$1:$CB$106,ROW($F66),5),"")</f>
        <v/>
      </c>
      <c r="C65" s="293" t="str">
        <f>IF(INDEX('CoC Ranking Data'!$A$1:$CB$106,ROW($F66),74)&lt;&gt;"",INDEX('CoC Ranking Data'!$A$1:$CB$106,ROW($F66),74),"")</f>
        <v/>
      </c>
      <c r="D65" s="423" t="str">
        <f>IF(INDEX('CoC Ranking Data'!$A$1:$CB$106,ROW($F66),75)&lt;&gt;"",INDEX('CoC Ranking Data'!$A$1:$CB$106,ROW($F66),75),"")</f>
        <v/>
      </c>
      <c r="E65" s="96" t="str">
        <f t="shared" si="0"/>
        <v/>
      </c>
    </row>
    <row r="66" spans="1:5" x14ac:dyDescent="0.25">
      <c r="A66" s="292" t="str">
        <f>IF(INDEX('CoC Ranking Data'!$A$1:$CB$106,ROW($F67),4)&lt;&gt;"",INDEX('CoC Ranking Data'!$A$1:$CB$106,ROW($F67),4),"")</f>
        <v/>
      </c>
      <c r="B66" s="292" t="str">
        <f>IF(INDEX('CoC Ranking Data'!$A$1:$CB$106,ROW($F67),5)&lt;&gt;"",INDEX('CoC Ranking Data'!$A$1:$CB$106,ROW($F67),5),"")</f>
        <v/>
      </c>
      <c r="C66" s="293" t="str">
        <f>IF(INDEX('CoC Ranking Data'!$A$1:$CB$106,ROW($F67),74)&lt;&gt;"",INDEX('CoC Ranking Data'!$A$1:$CB$106,ROW($F67),74),"")</f>
        <v/>
      </c>
      <c r="D66" s="423" t="str">
        <f>IF(INDEX('CoC Ranking Data'!$A$1:$CB$106,ROW($F67),75)&lt;&gt;"",INDEX('CoC Ranking Data'!$A$1:$CB$106,ROW($F67),75),"")</f>
        <v/>
      </c>
      <c r="E66" s="96" t="str">
        <f t="shared" si="0"/>
        <v/>
      </c>
    </row>
    <row r="67" spans="1:5" x14ac:dyDescent="0.25">
      <c r="A67" s="292" t="str">
        <f>IF(INDEX('CoC Ranking Data'!$A$1:$CB$106,ROW($F68),4)&lt;&gt;"",INDEX('CoC Ranking Data'!$A$1:$CB$106,ROW($F68),4),"")</f>
        <v/>
      </c>
      <c r="B67" s="292" t="str">
        <f>IF(INDEX('CoC Ranking Data'!$A$1:$CB$106,ROW($F68),5)&lt;&gt;"",INDEX('CoC Ranking Data'!$A$1:$CB$106,ROW($F68),5),"")</f>
        <v/>
      </c>
      <c r="C67" s="293" t="str">
        <f>IF(INDEX('CoC Ranking Data'!$A$1:$CB$106,ROW($F68),74)&lt;&gt;"",INDEX('CoC Ranking Data'!$A$1:$CB$106,ROW($F68),74),"")</f>
        <v/>
      </c>
      <c r="D67" s="423" t="str">
        <f>IF(INDEX('CoC Ranking Data'!$A$1:$CB$106,ROW($F68),75)&lt;&gt;"",INDEX('CoC Ranking Data'!$A$1:$CB$106,ROW($F68),75),"")</f>
        <v/>
      </c>
      <c r="E67" s="96" t="str">
        <f t="shared" si="0"/>
        <v/>
      </c>
    </row>
    <row r="68" spans="1:5" x14ac:dyDescent="0.25">
      <c r="A68" s="292" t="str">
        <f>IF(INDEX('CoC Ranking Data'!$A$1:$CB$106,ROW($F69),4)&lt;&gt;"",INDEX('CoC Ranking Data'!$A$1:$CB$106,ROW($F69),4),"")</f>
        <v/>
      </c>
      <c r="B68" s="292" t="str">
        <f>IF(INDEX('CoC Ranking Data'!$A$1:$CB$106,ROW($F69),5)&lt;&gt;"",INDEX('CoC Ranking Data'!$A$1:$CB$106,ROW($F69),5),"")</f>
        <v/>
      </c>
      <c r="C68" s="293" t="str">
        <f>IF(INDEX('CoC Ranking Data'!$A$1:$CB$106,ROW($F69),74)&lt;&gt;"",INDEX('CoC Ranking Data'!$A$1:$CB$106,ROW($F69),74),"")</f>
        <v/>
      </c>
      <c r="D68" s="423" t="str">
        <f>IF(INDEX('CoC Ranking Data'!$A$1:$CB$106,ROW($F69),75)&lt;&gt;"",INDEX('CoC Ranking Data'!$A$1:$CB$106,ROW($F69),75),"")</f>
        <v/>
      </c>
      <c r="E68" s="96" t="str">
        <f t="shared" si="0"/>
        <v/>
      </c>
    </row>
    <row r="69" spans="1:5" x14ac:dyDescent="0.25">
      <c r="A69" s="292" t="str">
        <f>IF(INDEX('CoC Ranking Data'!$A$1:$CB$106,ROW($F70),4)&lt;&gt;"",INDEX('CoC Ranking Data'!$A$1:$CB$106,ROW($F70),4),"")</f>
        <v/>
      </c>
      <c r="B69" s="292" t="str">
        <f>IF(INDEX('CoC Ranking Data'!$A$1:$CB$106,ROW($F70),5)&lt;&gt;"",INDEX('CoC Ranking Data'!$A$1:$CB$106,ROW($F70),5),"")</f>
        <v/>
      </c>
      <c r="C69" s="293" t="str">
        <f>IF(INDEX('CoC Ranking Data'!$A$1:$CB$106,ROW($F70),74)&lt;&gt;"",INDEX('CoC Ranking Data'!$A$1:$CB$106,ROW($F70),74),"")</f>
        <v/>
      </c>
      <c r="D69" s="423" t="str">
        <f>IF(INDEX('CoC Ranking Data'!$A$1:$CB$106,ROW($F70),75)&lt;&gt;"",INDEX('CoC Ranking Data'!$A$1:$CB$106,ROW($F70),75),"")</f>
        <v/>
      </c>
      <c r="E69" s="96" t="str">
        <f t="shared" si="0"/>
        <v/>
      </c>
    </row>
    <row r="70" spans="1:5" x14ac:dyDescent="0.25">
      <c r="A70" s="292" t="str">
        <f>IF(INDEX('CoC Ranking Data'!$A$1:$CB$106,ROW($F71),4)&lt;&gt;"",INDEX('CoC Ranking Data'!$A$1:$CB$106,ROW($F71),4),"")</f>
        <v/>
      </c>
      <c r="B70" s="292" t="str">
        <f>IF(INDEX('CoC Ranking Data'!$A$1:$CB$106,ROW($F71),5)&lt;&gt;"",INDEX('CoC Ranking Data'!$A$1:$CB$106,ROW($F71),5),"")</f>
        <v/>
      </c>
      <c r="C70" s="293" t="str">
        <f>IF(INDEX('CoC Ranking Data'!$A$1:$CB$106,ROW($F71),74)&lt;&gt;"",INDEX('CoC Ranking Data'!$A$1:$CB$106,ROW($F71),74),"")</f>
        <v/>
      </c>
      <c r="D70" s="423" t="str">
        <f>IF(INDEX('CoC Ranking Data'!$A$1:$CB$106,ROW($F71),75)&lt;&gt;"",INDEX('CoC Ranking Data'!$A$1:$CB$106,ROW($F71),75),"")</f>
        <v/>
      </c>
      <c r="E70" s="96" t="str">
        <f t="shared" si="0"/>
        <v/>
      </c>
    </row>
    <row r="71" spans="1:5" x14ac:dyDescent="0.25">
      <c r="A71" s="292" t="str">
        <f>IF(INDEX('CoC Ranking Data'!$A$1:$CB$106,ROW($F72),4)&lt;&gt;"",INDEX('CoC Ranking Data'!$A$1:$CB$106,ROW($F72),4),"")</f>
        <v/>
      </c>
      <c r="B71" s="292" t="str">
        <f>IF(INDEX('CoC Ranking Data'!$A$1:$CB$106,ROW($F72),5)&lt;&gt;"",INDEX('CoC Ranking Data'!$A$1:$CB$106,ROW($F72),5),"")</f>
        <v/>
      </c>
      <c r="C71" s="293" t="str">
        <f>IF(INDEX('CoC Ranking Data'!$A$1:$CB$106,ROW($F72),74)&lt;&gt;"",INDEX('CoC Ranking Data'!$A$1:$CB$106,ROW($F72),74),"")</f>
        <v/>
      </c>
      <c r="D71" s="423" t="str">
        <f>IF(INDEX('CoC Ranking Data'!$A$1:$CB$106,ROW($F72),75)&lt;&gt;"",INDEX('CoC Ranking Data'!$A$1:$CB$106,ROW($F72),75),"")</f>
        <v/>
      </c>
      <c r="E71" s="96" t="str">
        <f t="shared" si="0"/>
        <v/>
      </c>
    </row>
    <row r="72" spans="1:5" x14ac:dyDescent="0.25">
      <c r="A72" s="292" t="str">
        <f>IF(INDEX('CoC Ranking Data'!$A$1:$CB$106,ROW($F73),4)&lt;&gt;"",INDEX('CoC Ranking Data'!$A$1:$CB$106,ROW($F73),4),"")</f>
        <v/>
      </c>
      <c r="B72" s="292" t="str">
        <f>IF(INDEX('CoC Ranking Data'!$A$1:$CB$106,ROW($F73),5)&lt;&gt;"",INDEX('CoC Ranking Data'!$A$1:$CB$106,ROW($F73),5),"")</f>
        <v/>
      </c>
      <c r="C72" s="293" t="str">
        <f>IF(INDEX('CoC Ranking Data'!$A$1:$CB$106,ROW($F73),74)&lt;&gt;"",INDEX('CoC Ranking Data'!$A$1:$CB$106,ROW($F73),74),"")</f>
        <v/>
      </c>
      <c r="D72" s="423" t="str">
        <f>IF(INDEX('CoC Ranking Data'!$A$1:$CB$106,ROW($F73),75)&lt;&gt;"",INDEX('CoC Ranking Data'!$A$1:$CB$106,ROW($F73),75),"")</f>
        <v/>
      </c>
      <c r="E72" s="96" t="str">
        <f t="shared" si="0"/>
        <v/>
      </c>
    </row>
    <row r="73" spans="1:5" x14ac:dyDescent="0.25">
      <c r="A73" s="292" t="str">
        <f>IF(INDEX('CoC Ranking Data'!$A$1:$CB$106,ROW($F74),4)&lt;&gt;"",INDEX('CoC Ranking Data'!$A$1:$CB$106,ROW($F74),4),"")</f>
        <v/>
      </c>
      <c r="B73" s="292" t="str">
        <f>IF(INDEX('CoC Ranking Data'!$A$1:$CB$106,ROW($F74),5)&lt;&gt;"",INDEX('CoC Ranking Data'!$A$1:$CB$106,ROW($F74),5),"")</f>
        <v/>
      </c>
      <c r="C73" s="293" t="str">
        <f>IF(INDEX('CoC Ranking Data'!$A$1:$CB$106,ROW($F74),74)&lt;&gt;"",INDEX('CoC Ranking Data'!$A$1:$CB$106,ROW($F74),74),"")</f>
        <v/>
      </c>
      <c r="D73" s="423" t="str">
        <f>IF(INDEX('CoC Ranking Data'!$A$1:$CB$106,ROW($F74),75)&lt;&gt;"",INDEX('CoC Ranking Data'!$A$1:$CB$106,ROW($F74),75),"")</f>
        <v/>
      </c>
      <c r="E73" s="96" t="str">
        <f t="shared" ref="E73:E102" si="1">IF($A73&lt;&gt;"",IF($C73 &lt;&gt;"", 2,0) + IF($D73 &lt;&gt;"", 2,0),"")</f>
        <v/>
      </c>
    </row>
    <row r="74" spans="1:5" x14ac:dyDescent="0.25">
      <c r="A74" s="292" t="str">
        <f>IF(INDEX('CoC Ranking Data'!$A$1:$CB$106,ROW($F75),4)&lt;&gt;"",INDEX('CoC Ranking Data'!$A$1:$CB$106,ROW($F75),4),"")</f>
        <v/>
      </c>
      <c r="B74" s="292" t="str">
        <f>IF(INDEX('CoC Ranking Data'!$A$1:$CB$106,ROW($F75),5)&lt;&gt;"",INDEX('CoC Ranking Data'!$A$1:$CB$106,ROW($F75),5),"")</f>
        <v/>
      </c>
      <c r="C74" s="293" t="str">
        <f>IF(INDEX('CoC Ranking Data'!$A$1:$CB$106,ROW($F75),74)&lt;&gt;"",INDEX('CoC Ranking Data'!$A$1:$CB$106,ROW($F75),74),"")</f>
        <v/>
      </c>
      <c r="D74" s="423" t="str">
        <f>IF(INDEX('CoC Ranking Data'!$A$1:$CB$106,ROW($F75),75)&lt;&gt;"",INDEX('CoC Ranking Data'!$A$1:$CB$106,ROW($F75),75),"")</f>
        <v/>
      </c>
      <c r="E74" s="96" t="str">
        <f t="shared" si="1"/>
        <v/>
      </c>
    </row>
    <row r="75" spans="1:5" x14ac:dyDescent="0.25">
      <c r="A75" s="292" t="str">
        <f>IF(INDEX('CoC Ranking Data'!$A$1:$CB$106,ROW($F76),4)&lt;&gt;"",INDEX('CoC Ranking Data'!$A$1:$CB$106,ROW($F76),4),"")</f>
        <v/>
      </c>
      <c r="B75" s="292" t="str">
        <f>IF(INDEX('CoC Ranking Data'!$A$1:$CB$106,ROW($F76),5)&lt;&gt;"",INDEX('CoC Ranking Data'!$A$1:$CB$106,ROW($F76),5),"")</f>
        <v/>
      </c>
      <c r="C75" s="293" t="str">
        <f>IF(INDEX('CoC Ranking Data'!$A$1:$CB$106,ROW($F76),74)&lt;&gt;"",INDEX('CoC Ranking Data'!$A$1:$CB$106,ROW($F76),74),"")</f>
        <v/>
      </c>
      <c r="D75" s="423" t="str">
        <f>IF(INDEX('CoC Ranking Data'!$A$1:$CB$106,ROW($F76),75)&lt;&gt;"",INDEX('CoC Ranking Data'!$A$1:$CB$106,ROW($F76),75),"")</f>
        <v/>
      </c>
      <c r="E75" s="96" t="str">
        <f t="shared" si="1"/>
        <v/>
      </c>
    </row>
    <row r="76" spans="1:5" x14ac:dyDescent="0.25">
      <c r="A76" s="292" t="str">
        <f>IF(INDEX('CoC Ranking Data'!$A$1:$CB$106,ROW($F77),4)&lt;&gt;"",INDEX('CoC Ranking Data'!$A$1:$CB$106,ROW($F77),4),"")</f>
        <v/>
      </c>
      <c r="B76" s="292" t="str">
        <f>IF(INDEX('CoC Ranking Data'!$A$1:$CB$106,ROW($F77),5)&lt;&gt;"",INDEX('CoC Ranking Data'!$A$1:$CB$106,ROW($F77),5),"")</f>
        <v/>
      </c>
      <c r="C76" s="293" t="str">
        <f>IF(INDEX('CoC Ranking Data'!$A$1:$CB$106,ROW($F77),74)&lt;&gt;"",INDEX('CoC Ranking Data'!$A$1:$CB$106,ROW($F77),74),"")</f>
        <v/>
      </c>
      <c r="D76" s="423" t="str">
        <f>IF(INDEX('CoC Ranking Data'!$A$1:$CB$106,ROW($F77),75)&lt;&gt;"",INDEX('CoC Ranking Data'!$A$1:$CB$106,ROW($F77),75),"")</f>
        <v/>
      </c>
      <c r="E76" s="96" t="str">
        <f t="shared" si="1"/>
        <v/>
      </c>
    </row>
    <row r="77" spans="1:5" x14ac:dyDescent="0.25">
      <c r="A77" s="292" t="str">
        <f>IF(INDEX('CoC Ranking Data'!$A$1:$CB$106,ROW($F78),4)&lt;&gt;"",INDEX('CoC Ranking Data'!$A$1:$CB$106,ROW($F78),4),"")</f>
        <v/>
      </c>
      <c r="B77" s="292" t="str">
        <f>IF(INDEX('CoC Ranking Data'!$A$1:$CB$106,ROW($F78),5)&lt;&gt;"",INDEX('CoC Ranking Data'!$A$1:$CB$106,ROW($F78),5),"")</f>
        <v/>
      </c>
      <c r="C77" s="293" t="str">
        <f>IF(INDEX('CoC Ranking Data'!$A$1:$CB$106,ROW($F78),74)&lt;&gt;"",INDEX('CoC Ranking Data'!$A$1:$CB$106,ROW($F78),74),"")</f>
        <v/>
      </c>
      <c r="D77" s="423" t="str">
        <f>IF(INDEX('CoC Ranking Data'!$A$1:$CB$106,ROW($F78),75)&lt;&gt;"",INDEX('CoC Ranking Data'!$A$1:$CB$106,ROW($F78),75),"")</f>
        <v/>
      </c>
      <c r="E77" s="96" t="str">
        <f t="shared" si="1"/>
        <v/>
      </c>
    </row>
    <row r="78" spans="1:5" x14ac:dyDescent="0.25">
      <c r="A78" s="292" t="str">
        <f>IF(INDEX('CoC Ranking Data'!$A$1:$CB$106,ROW($F79),4)&lt;&gt;"",INDEX('CoC Ranking Data'!$A$1:$CB$106,ROW($F79),4),"")</f>
        <v/>
      </c>
      <c r="B78" s="292" t="str">
        <f>IF(INDEX('CoC Ranking Data'!$A$1:$CB$106,ROW($F79),5)&lt;&gt;"",INDEX('CoC Ranking Data'!$A$1:$CB$106,ROW($F79),5),"")</f>
        <v/>
      </c>
      <c r="C78" s="293" t="str">
        <f>IF(INDEX('CoC Ranking Data'!$A$1:$CB$106,ROW($F79),74)&lt;&gt;"",INDEX('CoC Ranking Data'!$A$1:$CB$106,ROW($F79),74),"")</f>
        <v/>
      </c>
      <c r="D78" s="423" t="str">
        <f>IF(INDEX('CoC Ranking Data'!$A$1:$CB$106,ROW($F79),75)&lt;&gt;"",INDEX('CoC Ranking Data'!$A$1:$CB$106,ROW($F79),75),"")</f>
        <v/>
      </c>
      <c r="E78" s="96" t="str">
        <f t="shared" si="1"/>
        <v/>
      </c>
    </row>
    <row r="79" spans="1:5" x14ac:dyDescent="0.25">
      <c r="A79" s="292" t="str">
        <f>IF(INDEX('CoC Ranking Data'!$A$1:$CB$106,ROW($F80),4)&lt;&gt;"",INDEX('CoC Ranking Data'!$A$1:$CB$106,ROW($F80),4),"")</f>
        <v/>
      </c>
      <c r="B79" s="292" t="str">
        <f>IF(INDEX('CoC Ranking Data'!$A$1:$CB$106,ROW($F80),5)&lt;&gt;"",INDEX('CoC Ranking Data'!$A$1:$CB$106,ROW($F80),5),"")</f>
        <v/>
      </c>
      <c r="C79" s="293" t="str">
        <f>IF(INDEX('CoC Ranking Data'!$A$1:$CB$106,ROW($F80),74)&lt;&gt;"",INDEX('CoC Ranking Data'!$A$1:$CB$106,ROW($F80),74),"")</f>
        <v/>
      </c>
      <c r="D79" s="423" t="str">
        <f>IF(INDEX('CoC Ranking Data'!$A$1:$CB$106,ROW($F80),75)&lt;&gt;"",INDEX('CoC Ranking Data'!$A$1:$CB$106,ROW($F80),75),"")</f>
        <v/>
      </c>
      <c r="E79" s="96" t="str">
        <f t="shared" si="1"/>
        <v/>
      </c>
    </row>
    <row r="80" spans="1:5" x14ac:dyDescent="0.25">
      <c r="A80" s="292" t="str">
        <f>IF(INDEX('CoC Ranking Data'!$A$1:$CB$106,ROW($F81),4)&lt;&gt;"",INDEX('CoC Ranking Data'!$A$1:$CB$106,ROW($F81),4),"")</f>
        <v/>
      </c>
      <c r="B80" s="292" t="str">
        <f>IF(INDEX('CoC Ranking Data'!$A$1:$CB$106,ROW($F81),5)&lt;&gt;"",INDEX('CoC Ranking Data'!$A$1:$CB$106,ROW($F81),5),"")</f>
        <v/>
      </c>
      <c r="C80" s="293" t="str">
        <f>IF(INDEX('CoC Ranking Data'!$A$1:$CB$106,ROW($F81),74)&lt;&gt;"",INDEX('CoC Ranking Data'!$A$1:$CB$106,ROW($F81),74),"")</f>
        <v/>
      </c>
      <c r="D80" s="423" t="str">
        <f>IF(INDEX('CoC Ranking Data'!$A$1:$CB$106,ROW($F81),75)&lt;&gt;"",INDEX('CoC Ranking Data'!$A$1:$CB$106,ROW($F81),75),"")</f>
        <v/>
      </c>
      <c r="E80" s="96" t="str">
        <f t="shared" si="1"/>
        <v/>
      </c>
    </row>
    <row r="81" spans="1:5" x14ac:dyDescent="0.25">
      <c r="A81" s="292" t="str">
        <f>IF(INDEX('CoC Ranking Data'!$A$1:$CB$106,ROW($F82),4)&lt;&gt;"",INDEX('CoC Ranking Data'!$A$1:$CB$106,ROW($F82),4),"")</f>
        <v/>
      </c>
      <c r="B81" s="292" t="str">
        <f>IF(INDEX('CoC Ranking Data'!$A$1:$CB$106,ROW($F82),5)&lt;&gt;"",INDEX('CoC Ranking Data'!$A$1:$CB$106,ROW($F82),5),"")</f>
        <v/>
      </c>
      <c r="C81" s="293" t="str">
        <f>IF(INDEX('CoC Ranking Data'!$A$1:$CB$106,ROW($F82),74)&lt;&gt;"",INDEX('CoC Ranking Data'!$A$1:$CB$106,ROW($F82),74),"")</f>
        <v/>
      </c>
      <c r="D81" s="423" t="str">
        <f>IF(INDEX('CoC Ranking Data'!$A$1:$CB$106,ROW($F82),75)&lt;&gt;"",INDEX('CoC Ranking Data'!$A$1:$CB$106,ROW($F82),75),"")</f>
        <v/>
      </c>
      <c r="E81" s="96" t="str">
        <f t="shared" si="1"/>
        <v/>
      </c>
    </row>
    <row r="82" spans="1:5" x14ac:dyDescent="0.25">
      <c r="A82" s="292" t="str">
        <f>IF(INDEX('CoC Ranking Data'!$A$1:$CB$106,ROW($F83),4)&lt;&gt;"",INDEX('CoC Ranking Data'!$A$1:$CB$106,ROW($F83),4),"")</f>
        <v/>
      </c>
      <c r="B82" s="292" t="str">
        <f>IF(INDEX('CoC Ranking Data'!$A$1:$CB$106,ROW($F83),5)&lt;&gt;"",INDEX('CoC Ranking Data'!$A$1:$CB$106,ROW($F83),5),"")</f>
        <v/>
      </c>
      <c r="C82" s="293" t="str">
        <f>IF(INDEX('CoC Ranking Data'!$A$1:$CB$106,ROW($F83),74)&lt;&gt;"",INDEX('CoC Ranking Data'!$A$1:$CB$106,ROW($F83),74),"")</f>
        <v/>
      </c>
      <c r="D82" s="423" t="str">
        <f>IF(INDEX('CoC Ranking Data'!$A$1:$CB$106,ROW($F83),75)&lt;&gt;"",INDEX('CoC Ranking Data'!$A$1:$CB$106,ROW($F83),75),"")</f>
        <v/>
      </c>
      <c r="E82" s="96" t="str">
        <f t="shared" si="1"/>
        <v/>
      </c>
    </row>
    <row r="83" spans="1:5" x14ac:dyDescent="0.25">
      <c r="A83" s="292" t="str">
        <f>IF(INDEX('CoC Ranking Data'!$A$1:$CB$106,ROW($F84),4)&lt;&gt;"",INDEX('CoC Ranking Data'!$A$1:$CB$106,ROW($F84),4),"")</f>
        <v/>
      </c>
      <c r="B83" s="292" t="str">
        <f>IF(INDEX('CoC Ranking Data'!$A$1:$CB$106,ROW($F84),5)&lt;&gt;"",INDEX('CoC Ranking Data'!$A$1:$CB$106,ROW($F84),5),"")</f>
        <v/>
      </c>
      <c r="C83" s="293" t="str">
        <f>IF(INDEX('CoC Ranking Data'!$A$1:$CB$106,ROW($F84),74)&lt;&gt;"",INDEX('CoC Ranking Data'!$A$1:$CB$106,ROW($F84),74),"")</f>
        <v/>
      </c>
      <c r="D83" s="423" t="str">
        <f>IF(INDEX('CoC Ranking Data'!$A$1:$CB$106,ROW($F84),75)&lt;&gt;"",INDEX('CoC Ranking Data'!$A$1:$CB$106,ROW($F84),75),"")</f>
        <v/>
      </c>
      <c r="E83" s="96" t="str">
        <f t="shared" si="1"/>
        <v/>
      </c>
    </row>
    <row r="84" spans="1:5" x14ac:dyDescent="0.25">
      <c r="A84" s="292" t="str">
        <f>IF(INDEX('CoC Ranking Data'!$A$1:$CB$106,ROW($F85),4)&lt;&gt;"",INDEX('CoC Ranking Data'!$A$1:$CB$106,ROW($F85),4),"")</f>
        <v/>
      </c>
      <c r="B84" s="292" t="str">
        <f>IF(INDEX('CoC Ranking Data'!$A$1:$CB$106,ROW($F85),5)&lt;&gt;"",INDEX('CoC Ranking Data'!$A$1:$CB$106,ROW($F85),5),"")</f>
        <v/>
      </c>
      <c r="C84" s="293" t="str">
        <f>IF(INDEX('CoC Ranking Data'!$A$1:$CB$106,ROW($F85),74)&lt;&gt;"",INDEX('CoC Ranking Data'!$A$1:$CB$106,ROW($F85),74),"")</f>
        <v/>
      </c>
      <c r="D84" s="423" t="str">
        <f>IF(INDEX('CoC Ranking Data'!$A$1:$CB$106,ROW($F85),75)&lt;&gt;"",INDEX('CoC Ranking Data'!$A$1:$CB$106,ROW($F85),75),"")</f>
        <v/>
      </c>
      <c r="E84" s="96" t="str">
        <f t="shared" si="1"/>
        <v/>
      </c>
    </row>
    <row r="85" spans="1:5" x14ac:dyDescent="0.25">
      <c r="A85" s="292" t="str">
        <f>IF(INDEX('CoC Ranking Data'!$A$1:$CB$106,ROW($F86),4)&lt;&gt;"",INDEX('CoC Ranking Data'!$A$1:$CB$106,ROW($F86),4),"")</f>
        <v/>
      </c>
      <c r="B85" s="292" t="str">
        <f>IF(INDEX('CoC Ranking Data'!$A$1:$CB$106,ROW($F86),5)&lt;&gt;"",INDEX('CoC Ranking Data'!$A$1:$CB$106,ROW($F86),5),"")</f>
        <v/>
      </c>
      <c r="C85" s="293" t="str">
        <f>IF(INDEX('CoC Ranking Data'!$A$1:$CB$106,ROW($F86),74)&lt;&gt;"",INDEX('CoC Ranking Data'!$A$1:$CB$106,ROW($F86),74),"")</f>
        <v/>
      </c>
      <c r="D85" s="423" t="str">
        <f>IF(INDEX('CoC Ranking Data'!$A$1:$CB$106,ROW($F86),75)&lt;&gt;"",INDEX('CoC Ranking Data'!$A$1:$CB$106,ROW($F86),75),"")</f>
        <v/>
      </c>
      <c r="E85" s="96" t="str">
        <f t="shared" si="1"/>
        <v/>
      </c>
    </row>
    <row r="86" spans="1:5" x14ac:dyDescent="0.25">
      <c r="A86" s="292" t="str">
        <f>IF(INDEX('CoC Ranking Data'!$A$1:$CB$106,ROW($F87),4)&lt;&gt;"",INDEX('CoC Ranking Data'!$A$1:$CB$106,ROW($F87),4),"")</f>
        <v/>
      </c>
      <c r="B86" s="292" t="str">
        <f>IF(INDEX('CoC Ranking Data'!$A$1:$CB$106,ROW($F87),5)&lt;&gt;"",INDEX('CoC Ranking Data'!$A$1:$CB$106,ROW($F87),5),"")</f>
        <v/>
      </c>
      <c r="C86" s="293" t="str">
        <f>IF(INDEX('CoC Ranking Data'!$A$1:$CB$106,ROW($F87),74)&lt;&gt;"",INDEX('CoC Ranking Data'!$A$1:$CB$106,ROW($F87),74),"")</f>
        <v/>
      </c>
      <c r="D86" s="423" t="str">
        <f>IF(INDEX('CoC Ranking Data'!$A$1:$CB$106,ROW($F87),75)&lt;&gt;"",INDEX('CoC Ranking Data'!$A$1:$CB$106,ROW($F87),75),"")</f>
        <v/>
      </c>
      <c r="E86" s="96" t="str">
        <f t="shared" si="1"/>
        <v/>
      </c>
    </row>
    <row r="87" spans="1:5" x14ac:dyDescent="0.25">
      <c r="A87" s="292" t="str">
        <f>IF(INDEX('CoC Ranking Data'!$A$1:$CB$106,ROW($F88),4)&lt;&gt;"",INDEX('CoC Ranking Data'!$A$1:$CB$106,ROW($F88),4),"")</f>
        <v/>
      </c>
      <c r="B87" s="292" t="str">
        <f>IF(INDEX('CoC Ranking Data'!$A$1:$CB$106,ROW($F88),5)&lt;&gt;"",INDEX('CoC Ranking Data'!$A$1:$CB$106,ROW($F88),5),"")</f>
        <v/>
      </c>
      <c r="C87" s="293" t="str">
        <f>IF(INDEX('CoC Ranking Data'!$A$1:$CB$106,ROW($F88),74)&lt;&gt;"",INDEX('CoC Ranking Data'!$A$1:$CB$106,ROW($F88),74),"")</f>
        <v/>
      </c>
      <c r="D87" s="423" t="str">
        <f>IF(INDEX('CoC Ranking Data'!$A$1:$CB$106,ROW($F88),75)&lt;&gt;"",INDEX('CoC Ranking Data'!$A$1:$CB$106,ROW($F88),75),"")</f>
        <v/>
      </c>
      <c r="E87" s="96" t="str">
        <f t="shared" si="1"/>
        <v/>
      </c>
    </row>
    <row r="88" spans="1:5" s="9" customFormat="1" ht="12.75" x14ac:dyDescent="0.2">
      <c r="A88" s="292" t="str">
        <f>IF(INDEX('CoC Ranking Data'!$A$1:$CB$106,ROW($F89),4)&lt;&gt;"",INDEX('CoC Ranking Data'!$A$1:$CB$106,ROW($F89),4),"")</f>
        <v/>
      </c>
      <c r="B88" s="292" t="str">
        <f>IF(INDEX('CoC Ranking Data'!$A$1:$CB$106,ROW($F89),5)&lt;&gt;"",INDEX('CoC Ranking Data'!$A$1:$CB$106,ROW($F89),5),"")</f>
        <v/>
      </c>
      <c r="C88" s="293" t="str">
        <f>IF(INDEX('CoC Ranking Data'!$A$1:$CB$106,ROW($F89),74)&lt;&gt;"",INDEX('CoC Ranking Data'!$A$1:$CB$106,ROW($F89),74),"")</f>
        <v/>
      </c>
      <c r="D88" s="423" t="str">
        <f>IF(INDEX('CoC Ranking Data'!$A$1:$CB$106,ROW($F89),75)&lt;&gt;"",INDEX('CoC Ranking Data'!$A$1:$CB$106,ROW($F89),75),"")</f>
        <v/>
      </c>
      <c r="E88" s="96" t="str">
        <f t="shared" si="1"/>
        <v/>
      </c>
    </row>
    <row r="89" spans="1:5" x14ac:dyDescent="0.25">
      <c r="A89" s="292" t="str">
        <f>IF(INDEX('CoC Ranking Data'!$A$1:$CB$106,ROW($F90),4)&lt;&gt;"",INDEX('CoC Ranking Data'!$A$1:$CB$106,ROW($F90),4),"")</f>
        <v/>
      </c>
      <c r="B89" s="292" t="str">
        <f>IF(INDEX('CoC Ranking Data'!$A$1:$CB$106,ROW($F90),5)&lt;&gt;"",INDEX('CoC Ranking Data'!$A$1:$CB$106,ROW($F90),5),"")</f>
        <v/>
      </c>
      <c r="C89" s="293" t="str">
        <f>IF(INDEX('CoC Ranking Data'!$A$1:$CB$106,ROW($F90),74)&lt;&gt;"",INDEX('CoC Ranking Data'!$A$1:$CB$106,ROW($F90),74),"")</f>
        <v/>
      </c>
      <c r="D89" s="423" t="str">
        <f>IF(INDEX('CoC Ranking Data'!$A$1:$CB$106,ROW($F90),75)&lt;&gt;"",INDEX('CoC Ranking Data'!$A$1:$CB$106,ROW($F90),75),"")</f>
        <v/>
      </c>
      <c r="E89" s="96" t="str">
        <f t="shared" si="1"/>
        <v/>
      </c>
    </row>
    <row r="90" spans="1:5" x14ac:dyDescent="0.25">
      <c r="A90" s="292" t="str">
        <f>IF(INDEX('CoC Ranking Data'!$A$1:$CB$106,ROW($F91),4)&lt;&gt;"",INDEX('CoC Ranking Data'!$A$1:$CB$106,ROW($F91),4),"")</f>
        <v/>
      </c>
      <c r="B90" s="292" t="str">
        <f>IF(INDEX('CoC Ranking Data'!$A$1:$CB$106,ROW($F91),5)&lt;&gt;"",INDEX('CoC Ranking Data'!$A$1:$CB$106,ROW($F91),5),"")</f>
        <v/>
      </c>
      <c r="C90" s="293" t="str">
        <f>IF(INDEX('CoC Ranking Data'!$A$1:$CB$106,ROW($F91),74)&lt;&gt;"",INDEX('CoC Ranking Data'!$A$1:$CB$106,ROW($F91),74),"")</f>
        <v/>
      </c>
      <c r="D90" s="423" t="str">
        <f>IF(INDEX('CoC Ranking Data'!$A$1:$CB$106,ROW($F91),75)&lt;&gt;"",INDEX('CoC Ranking Data'!$A$1:$CB$106,ROW($F91),75),"")</f>
        <v/>
      </c>
      <c r="E90" s="96" t="str">
        <f t="shared" si="1"/>
        <v/>
      </c>
    </row>
    <row r="91" spans="1:5" x14ac:dyDescent="0.25">
      <c r="A91" s="292" t="str">
        <f>IF(INDEX('CoC Ranking Data'!$A$1:$CB$106,ROW($F92),4)&lt;&gt;"",INDEX('CoC Ranking Data'!$A$1:$CB$106,ROW($F92),4),"")</f>
        <v/>
      </c>
      <c r="B91" s="292" t="str">
        <f>IF(INDEX('CoC Ranking Data'!$A$1:$CB$106,ROW($F92),5)&lt;&gt;"",INDEX('CoC Ranking Data'!$A$1:$CB$106,ROW($F92),5),"")</f>
        <v/>
      </c>
      <c r="C91" s="293" t="str">
        <f>IF(INDEX('CoC Ranking Data'!$A$1:$CB$106,ROW($F92),74)&lt;&gt;"",INDEX('CoC Ranking Data'!$A$1:$CB$106,ROW($F92),74),"")</f>
        <v/>
      </c>
      <c r="D91" s="423" t="str">
        <f>IF(INDEX('CoC Ranking Data'!$A$1:$CB$106,ROW($F92),75)&lt;&gt;"",INDEX('CoC Ranking Data'!$A$1:$CB$106,ROW($F92),75),"")</f>
        <v/>
      </c>
      <c r="E91" s="96" t="str">
        <f t="shared" si="1"/>
        <v/>
      </c>
    </row>
    <row r="92" spans="1:5" x14ac:dyDescent="0.25">
      <c r="A92" s="292" t="str">
        <f>IF(INDEX('CoC Ranking Data'!$A$1:$CB$106,ROW($F93),4)&lt;&gt;"",INDEX('CoC Ranking Data'!$A$1:$CB$106,ROW($F93),4),"")</f>
        <v/>
      </c>
      <c r="B92" s="292" t="str">
        <f>IF(INDEX('CoC Ranking Data'!$A$1:$CB$106,ROW($F93),5)&lt;&gt;"",INDEX('CoC Ranking Data'!$A$1:$CB$106,ROW($F93),5),"")</f>
        <v/>
      </c>
      <c r="C92" s="293" t="str">
        <f>IF(INDEX('CoC Ranking Data'!$A$1:$CB$106,ROW($F93),74)&lt;&gt;"",INDEX('CoC Ranking Data'!$A$1:$CB$106,ROW($F93),74),"")</f>
        <v/>
      </c>
      <c r="D92" s="423" t="str">
        <f>IF(INDEX('CoC Ranking Data'!$A$1:$CB$106,ROW($F93),75)&lt;&gt;"",INDEX('CoC Ranking Data'!$A$1:$CB$106,ROW($F93),75),"")</f>
        <v/>
      </c>
      <c r="E92" s="96" t="str">
        <f t="shared" si="1"/>
        <v/>
      </c>
    </row>
    <row r="93" spans="1:5" x14ac:dyDescent="0.25">
      <c r="A93" s="292" t="str">
        <f>IF(INDEX('CoC Ranking Data'!$A$1:$CB$106,ROW($F94),4)&lt;&gt;"",INDEX('CoC Ranking Data'!$A$1:$CB$106,ROW($F94),4),"")</f>
        <v/>
      </c>
      <c r="B93" s="292" t="str">
        <f>IF(INDEX('CoC Ranking Data'!$A$1:$CB$106,ROW($F94),5)&lt;&gt;"",INDEX('CoC Ranking Data'!$A$1:$CB$106,ROW($F94),5),"")</f>
        <v/>
      </c>
      <c r="C93" s="293" t="str">
        <f>IF(INDEX('CoC Ranking Data'!$A$1:$CB$106,ROW($F94),74)&lt;&gt;"",INDEX('CoC Ranking Data'!$A$1:$CB$106,ROW($F94),74),"")</f>
        <v/>
      </c>
      <c r="D93" s="423" t="str">
        <f>IF(INDEX('CoC Ranking Data'!$A$1:$CB$106,ROW($F94),75)&lt;&gt;"",INDEX('CoC Ranking Data'!$A$1:$CB$106,ROW($F94),75),"")</f>
        <v/>
      </c>
      <c r="E93" s="96" t="str">
        <f t="shared" si="1"/>
        <v/>
      </c>
    </row>
    <row r="94" spans="1:5" x14ac:dyDescent="0.25">
      <c r="A94" s="292" t="str">
        <f>IF(INDEX('CoC Ranking Data'!$A$1:$CB$106,ROW($F95),4)&lt;&gt;"",INDEX('CoC Ranking Data'!$A$1:$CB$106,ROW($F95),4),"")</f>
        <v/>
      </c>
      <c r="B94" s="292" t="str">
        <f>IF(INDEX('CoC Ranking Data'!$A$1:$CB$106,ROW($F95),5)&lt;&gt;"",INDEX('CoC Ranking Data'!$A$1:$CB$106,ROW($F95),5),"")</f>
        <v/>
      </c>
      <c r="C94" s="293" t="str">
        <f>IF(INDEX('CoC Ranking Data'!$A$1:$CB$106,ROW($F95),74)&lt;&gt;"",INDEX('CoC Ranking Data'!$A$1:$CB$106,ROW($F95),74),"")</f>
        <v/>
      </c>
      <c r="D94" s="423" t="str">
        <f>IF(INDEX('CoC Ranking Data'!$A$1:$CB$106,ROW($F95),75)&lt;&gt;"",INDEX('CoC Ranking Data'!$A$1:$CB$106,ROW($F95),75),"")</f>
        <v/>
      </c>
      <c r="E94" s="96" t="str">
        <f t="shared" si="1"/>
        <v/>
      </c>
    </row>
    <row r="95" spans="1:5" x14ac:dyDescent="0.25">
      <c r="A95" s="292" t="str">
        <f>IF(INDEX('CoC Ranking Data'!$A$1:$CB$106,ROW($F96),4)&lt;&gt;"",INDEX('CoC Ranking Data'!$A$1:$CB$106,ROW($F96),4),"")</f>
        <v/>
      </c>
      <c r="B95" s="292" t="str">
        <f>IF(INDEX('CoC Ranking Data'!$A$1:$CB$106,ROW($F96),5)&lt;&gt;"",INDEX('CoC Ranking Data'!$A$1:$CB$106,ROW($F96),5),"")</f>
        <v/>
      </c>
      <c r="C95" s="293" t="str">
        <f>IF(INDEX('CoC Ranking Data'!$A$1:$CB$106,ROW($F96),74)&lt;&gt;"",INDEX('CoC Ranking Data'!$A$1:$CB$106,ROW($F96),74),"")</f>
        <v/>
      </c>
      <c r="D95" s="423" t="str">
        <f>IF(INDEX('CoC Ranking Data'!$A$1:$CB$106,ROW($F96),75)&lt;&gt;"",INDEX('CoC Ranking Data'!$A$1:$CB$106,ROW($F96),75),"")</f>
        <v/>
      </c>
      <c r="E95" s="96" t="str">
        <f t="shared" si="1"/>
        <v/>
      </c>
    </row>
    <row r="96" spans="1:5" x14ac:dyDescent="0.25">
      <c r="A96" s="292" t="str">
        <f>IF(INDEX('CoC Ranking Data'!$A$1:$CB$106,ROW($F97),4)&lt;&gt;"",INDEX('CoC Ranking Data'!$A$1:$CB$106,ROW($F97),4),"")</f>
        <v/>
      </c>
      <c r="B96" s="292" t="str">
        <f>IF(INDEX('CoC Ranking Data'!$A$1:$CB$106,ROW($F97),5)&lt;&gt;"",INDEX('CoC Ranking Data'!$A$1:$CB$106,ROW($F97),5),"")</f>
        <v/>
      </c>
      <c r="C96" s="293" t="str">
        <f>IF(INDEX('CoC Ranking Data'!$A$1:$CB$106,ROW($F97),74)&lt;&gt;"",INDEX('CoC Ranking Data'!$A$1:$CB$106,ROW($F97),74),"")</f>
        <v/>
      </c>
      <c r="D96" s="423" t="str">
        <f>IF(INDEX('CoC Ranking Data'!$A$1:$CB$106,ROW($F97),75)&lt;&gt;"",INDEX('CoC Ranking Data'!$A$1:$CB$106,ROW($F97),75),"")</f>
        <v/>
      </c>
      <c r="E96" s="96" t="str">
        <f t="shared" si="1"/>
        <v/>
      </c>
    </row>
    <row r="97" spans="1:5" x14ac:dyDescent="0.25">
      <c r="A97" s="292" t="str">
        <f>IF(INDEX('CoC Ranking Data'!$A$1:$CB$106,ROW($F98),4)&lt;&gt;"",INDEX('CoC Ranking Data'!$A$1:$CB$106,ROW($F98),4),"")</f>
        <v/>
      </c>
      <c r="B97" s="292" t="str">
        <f>IF(INDEX('CoC Ranking Data'!$A$1:$CB$106,ROW($F98),5)&lt;&gt;"",INDEX('CoC Ranking Data'!$A$1:$CB$106,ROW($F98),5),"")</f>
        <v/>
      </c>
      <c r="C97" s="293" t="str">
        <f>IF(INDEX('CoC Ranking Data'!$A$1:$CB$106,ROW($F98),74)&lt;&gt;"",INDEX('CoC Ranking Data'!$A$1:$CB$106,ROW($F98),74),"")</f>
        <v/>
      </c>
      <c r="D97" s="423" t="str">
        <f>IF(INDEX('CoC Ranking Data'!$A$1:$CB$106,ROW($F98),75)&lt;&gt;"",INDEX('CoC Ranking Data'!$A$1:$CB$106,ROW($F98),75),"")</f>
        <v/>
      </c>
      <c r="E97" s="96" t="str">
        <f t="shared" si="1"/>
        <v/>
      </c>
    </row>
    <row r="98" spans="1:5" x14ac:dyDescent="0.25">
      <c r="A98" s="292" t="str">
        <f>IF(INDEX('CoC Ranking Data'!$A$1:$CB$106,ROW($F99),4)&lt;&gt;"",INDEX('CoC Ranking Data'!$A$1:$CB$106,ROW($F99),4),"")</f>
        <v/>
      </c>
      <c r="B98" s="292" t="str">
        <f>IF(INDEX('CoC Ranking Data'!$A$1:$CB$106,ROW($F99),5)&lt;&gt;"",INDEX('CoC Ranking Data'!$A$1:$CB$106,ROW($F99),5),"")</f>
        <v/>
      </c>
      <c r="C98" s="293" t="str">
        <f>IF(INDEX('CoC Ranking Data'!$A$1:$CB$106,ROW($F99),74)&lt;&gt;"",INDEX('CoC Ranking Data'!$A$1:$CB$106,ROW($F99),74),"")</f>
        <v/>
      </c>
      <c r="D98" s="423" t="str">
        <f>IF(INDEX('CoC Ranking Data'!$A$1:$CB$106,ROW($F99),75)&lt;&gt;"",INDEX('CoC Ranking Data'!$A$1:$CB$106,ROW($F99),75),"")</f>
        <v/>
      </c>
      <c r="E98" s="96" t="str">
        <f t="shared" si="1"/>
        <v/>
      </c>
    </row>
    <row r="99" spans="1:5" x14ac:dyDescent="0.25">
      <c r="A99" s="292" t="str">
        <f>IF(INDEX('CoC Ranking Data'!$A$1:$CB$106,ROW($F100),4)&lt;&gt;"",INDEX('CoC Ranking Data'!$A$1:$CB$106,ROW($F100),4),"")</f>
        <v/>
      </c>
      <c r="B99" s="292" t="str">
        <f>IF(INDEX('CoC Ranking Data'!$A$1:$CB$106,ROW($F100),5)&lt;&gt;"",INDEX('CoC Ranking Data'!$A$1:$CB$106,ROW($F100),5),"")</f>
        <v/>
      </c>
      <c r="C99" s="293" t="str">
        <f>IF(INDEX('CoC Ranking Data'!$A$1:$CB$106,ROW($F100),74)&lt;&gt;"",INDEX('CoC Ranking Data'!$A$1:$CB$106,ROW($F100),74),"")</f>
        <v/>
      </c>
      <c r="D99" s="423" t="str">
        <f>IF(INDEX('CoC Ranking Data'!$A$1:$CB$106,ROW($F100),75)&lt;&gt;"",INDEX('CoC Ranking Data'!$A$1:$CB$106,ROW($F100),75),"")</f>
        <v/>
      </c>
      <c r="E99" s="96" t="str">
        <f t="shared" si="1"/>
        <v/>
      </c>
    </row>
    <row r="100" spans="1:5" x14ac:dyDescent="0.25">
      <c r="A100" s="292" t="str">
        <f>IF(INDEX('CoC Ranking Data'!$A$1:$CB$106,ROW($F101),4)&lt;&gt;"",INDEX('CoC Ranking Data'!$A$1:$CB$106,ROW($F101),4),"")</f>
        <v/>
      </c>
      <c r="B100" s="292" t="str">
        <f>IF(INDEX('CoC Ranking Data'!$A$1:$CB$106,ROW($F101),5)&lt;&gt;"",INDEX('CoC Ranking Data'!$A$1:$CB$106,ROW($F101),5),"")</f>
        <v/>
      </c>
      <c r="C100" s="293" t="str">
        <f>IF(INDEX('CoC Ranking Data'!$A$1:$CB$106,ROW($F101),74)&lt;&gt;"",INDEX('CoC Ranking Data'!$A$1:$CB$106,ROW($F101),74),"")</f>
        <v/>
      </c>
      <c r="D100" s="423" t="str">
        <f>IF(INDEX('CoC Ranking Data'!$A$1:$CB$106,ROW($F101),75)&lt;&gt;"",INDEX('CoC Ranking Data'!$A$1:$CB$106,ROW($F101),75),"")</f>
        <v/>
      </c>
      <c r="E100" s="96" t="str">
        <f t="shared" si="1"/>
        <v/>
      </c>
    </row>
    <row r="101" spans="1:5" x14ac:dyDescent="0.25">
      <c r="A101" s="292" t="str">
        <f>IF(INDEX('CoC Ranking Data'!$A$1:$CB$106,ROW($F102),4)&lt;&gt;"",INDEX('CoC Ranking Data'!$A$1:$CB$106,ROW($F102),4),"")</f>
        <v/>
      </c>
      <c r="B101" s="292" t="str">
        <f>IF(INDEX('CoC Ranking Data'!$A$1:$CB$106,ROW($F102),5)&lt;&gt;"",INDEX('CoC Ranking Data'!$A$1:$CB$106,ROW($F102),5),"")</f>
        <v/>
      </c>
      <c r="C101" s="293" t="str">
        <f>IF(INDEX('CoC Ranking Data'!$A$1:$CB$106,ROW($F102),74)&lt;&gt;"",INDEX('CoC Ranking Data'!$A$1:$CB$106,ROW($F102),74),"")</f>
        <v/>
      </c>
      <c r="D101" s="423" t="str">
        <f>IF(INDEX('CoC Ranking Data'!$A$1:$CB$106,ROW($F102),75)&lt;&gt;"",INDEX('CoC Ranking Data'!$A$1:$CB$106,ROW($F102),75),"")</f>
        <v/>
      </c>
      <c r="E101" s="96" t="str">
        <f t="shared" si="1"/>
        <v/>
      </c>
    </row>
    <row r="102" spans="1:5" x14ac:dyDescent="0.25">
      <c r="A102" s="292" t="str">
        <f>IF(INDEX('CoC Ranking Data'!$A$1:$CB$106,ROW($F103),4)&lt;&gt;"",INDEX('CoC Ranking Data'!$A$1:$CB$106,ROW($F103),4),"")</f>
        <v/>
      </c>
      <c r="B102" s="292" t="str">
        <f>IF(INDEX('CoC Ranking Data'!$A$1:$CB$106,ROW($F103),5)&lt;&gt;"",INDEX('CoC Ranking Data'!$A$1:$CB$106,ROW($F103),5),"")</f>
        <v/>
      </c>
      <c r="C102" s="293" t="str">
        <f>IF(INDEX('CoC Ranking Data'!$A$1:$CB$106,ROW($F103),74)&lt;&gt;"",INDEX('CoC Ranking Data'!$A$1:$CB$106,ROW($F103),74),"")</f>
        <v/>
      </c>
      <c r="D102" s="423" t="str">
        <f>IF(INDEX('CoC Ranking Data'!$A$1:$CB$106,ROW($F103),75)&lt;&gt;"",INDEX('CoC Ranking Data'!$A$1:$CB$106,ROW($F103),75),"")</f>
        <v/>
      </c>
      <c r="E102" s="96" t="str">
        <f t="shared" si="1"/>
        <v/>
      </c>
    </row>
  </sheetData>
  <sheetProtection algorithmName="SHA-512" hashValue="p2B5q9SZIoekyOQDTf9ThUA0T3iLtWJq2ayqf85qlT1MvQgAtbC6QASN0LSiUgpZAA0TzAlMs8eWWtqFYPa6Eg==" saltValue="Z/ZSjsxv92RzVcCgKiV5fQ==" spinCount="100000" sheet="1" objects="1" scenarios="1" selectLockedCells="1"/>
  <autoFilter ref="A7:E7" xr:uid="{00000000-0009-0000-0000-000023000000}">
    <sortState xmlns:xlrd2="http://schemas.microsoft.com/office/spreadsheetml/2017/richdata2" ref="A10:F56">
      <sortCondition ref="A9"/>
    </sortState>
  </autoFilter>
  <hyperlinks>
    <hyperlink ref="E1" location="'Scoring Chart'!A1" display="Return to Scoring Chart" xr:uid="{00000000-0004-0000-2300-000000000000}"/>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E102"/>
  <sheetViews>
    <sheetView showGridLines="0" workbookViewId="0">
      <selection activeCell="D1" sqref="D1"/>
    </sheetView>
  </sheetViews>
  <sheetFormatPr defaultRowHeight="15" x14ac:dyDescent="0.25"/>
  <cols>
    <col min="1" max="1" width="54.5703125" customWidth="1"/>
    <col min="2" max="2" width="73.85546875" customWidth="1"/>
    <col min="3" max="3" width="20.42578125" style="1" customWidth="1"/>
    <col min="4" max="4" width="19.140625" style="1" customWidth="1"/>
    <col min="5" max="5" width="14.140625" customWidth="1"/>
  </cols>
  <sheetData>
    <row r="1" spans="1:5" s="13" customFormat="1" ht="15.75" x14ac:dyDescent="0.2">
      <c r="B1" s="413" t="s">
        <v>842</v>
      </c>
      <c r="C1" s="430"/>
      <c r="D1" s="445" t="s">
        <v>581</v>
      </c>
    </row>
    <row r="2" spans="1:5" s="13" customFormat="1" x14ac:dyDescent="0.25">
      <c r="B2" s="373" t="s">
        <v>843</v>
      </c>
      <c r="C2" s="431"/>
      <c r="D2" s="434"/>
    </row>
    <row r="3" spans="1:5" s="255" customFormat="1" x14ac:dyDescent="0.25">
      <c r="B3" s="373" t="s">
        <v>845</v>
      </c>
      <c r="C3" s="431"/>
      <c r="D3" s="434"/>
    </row>
    <row r="4" spans="1:5" s="255" customFormat="1" ht="15.75" customHeight="1" x14ac:dyDescent="0.25">
      <c r="B4"/>
      <c r="C4" s="1"/>
      <c r="D4" s="266"/>
    </row>
    <row r="6" spans="1:5" ht="15.75" thickBot="1" x14ac:dyDescent="0.3">
      <c r="A6" s="1"/>
    </row>
    <row r="7" spans="1:5" s="12" customFormat="1" ht="15.75" thickBot="1" x14ac:dyDescent="0.3">
      <c r="A7" s="334" t="s">
        <v>2</v>
      </c>
      <c r="B7" s="335" t="s">
        <v>3</v>
      </c>
      <c r="C7" s="433" t="s">
        <v>844</v>
      </c>
      <c r="D7" s="432" t="s">
        <v>637</v>
      </c>
      <c r="E7" s="11" t="s">
        <v>1</v>
      </c>
    </row>
    <row r="8" spans="1:5" s="9" customFormat="1" ht="12.75" x14ac:dyDescent="0.2">
      <c r="A8" s="292" t="str">
        <f>IF(INDEX('CoC Ranking Data'!$A$1:$CB$106,ROW($F9),4)&lt;&gt;"",INDEX('CoC Ranking Data'!$A$1:$CB$106,ROW($F9),4),"")</f>
        <v>Blair County Community Action Program</v>
      </c>
      <c r="B8" s="292" t="str">
        <f>IF(INDEX('CoC Ranking Data'!$A$1:$CB$106,ROW($F9),5)&lt;&gt;"",INDEX('CoC Ranking Data'!$A$1:$CB$106,ROW($F9),5),"")</f>
        <v>Rapid Re-Housing Consolidation</v>
      </c>
      <c r="C8" s="293">
        <f>IF(INDEX('CoC Ranking Data'!$A$1:$CB$106,ROW($F9),76)&lt;&gt;"",INDEX('CoC Ranking Data'!$A$1:$CB$106,ROW($F9),76),"")</f>
        <v>3</v>
      </c>
      <c r="D8" s="547">
        <f>IF(INDEX('CoC Ranking Data'!$A$1:$CB$106,ROW($F9),77)&lt;&gt;"",INDEX('CoC Ranking Data'!$A$1:$CB$106,ROW($F9),77),"")</f>
        <v>2</v>
      </c>
      <c r="E8" s="548">
        <f>IF($A8&lt;&gt;"",IF($C8 &lt;&gt;"",$C8,0) + IF($D8 &lt;&gt;"", $D8,0),"")</f>
        <v>5</v>
      </c>
    </row>
    <row r="9" spans="1:5" s="9" customFormat="1" ht="12.75" x14ac:dyDescent="0.2">
      <c r="A9" s="292" t="str">
        <f>IF(INDEX('CoC Ranking Data'!$A$1:$CB$106,ROW($F10),4)&lt;&gt;"",INDEX('CoC Ranking Data'!$A$1:$CB$106,ROW($F10),4),"")</f>
        <v>Catholic Charities of the Diocese of Allentown</v>
      </c>
      <c r="B9" s="292" t="str">
        <f>IF(INDEX('CoC Ranking Data'!$A$1:$CB$106,ROW($F10),5)&lt;&gt;"",INDEX('CoC Ranking Data'!$A$1:$CB$106,ROW($F10),5),"")</f>
        <v>Permanent Supportive Housing Program</v>
      </c>
      <c r="C9" s="293">
        <f>IF(INDEX('CoC Ranking Data'!$A$1:$CB$106,ROW($F10),76)&lt;&gt;"",INDEX('CoC Ranking Data'!$A$1:$CB$106,ROW($F10),76),"")</f>
        <v>0</v>
      </c>
      <c r="D9" s="547">
        <f>IF(INDEX('CoC Ranking Data'!$A$1:$CB$106,ROW($F10),77)&lt;&gt;"",INDEX('CoC Ranking Data'!$A$1:$CB$106,ROW($F10),77),"")</f>
        <v>0</v>
      </c>
      <c r="E9" s="548">
        <f t="shared" ref="E9:E72" si="0">IF($A9&lt;&gt;"",IF($C9 &lt;&gt;"",$C9,0) + IF($D9 &lt;&gt;"", $D9,0),"")</f>
        <v>0</v>
      </c>
    </row>
    <row r="10" spans="1:5" s="9" customFormat="1" ht="12.75" x14ac:dyDescent="0.2">
      <c r="A10" s="292" t="str">
        <f>IF(INDEX('CoC Ranking Data'!$A$1:$CB$106,ROW($F11),4)&lt;&gt;"",INDEX('CoC Ranking Data'!$A$1:$CB$106,ROW($F11),4),"")</f>
        <v>Catholic Social Services of the Diocese of Scranton, Inc.</v>
      </c>
      <c r="B10" s="292" t="str">
        <f>IF(INDEX('CoC Ranking Data'!$A$1:$CB$106,ROW($F11),5)&lt;&gt;"",INDEX('CoC Ranking Data'!$A$1:$CB$106,ROW($F11),5),"")</f>
        <v>PSHP Pike County</v>
      </c>
      <c r="C10" s="293">
        <f>IF(INDEX('CoC Ranking Data'!$A$1:$CB$106,ROW($F11),76)&lt;&gt;"",INDEX('CoC Ranking Data'!$A$1:$CB$106,ROW($F11),76),"")</f>
        <v>3</v>
      </c>
      <c r="D10" s="547">
        <f>IF(INDEX('CoC Ranking Data'!$A$1:$CB$106,ROW($F11),77)&lt;&gt;"",INDEX('CoC Ranking Data'!$A$1:$CB$106,ROW($F11),77),"")</f>
        <v>2</v>
      </c>
      <c r="E10" s="548">
        <f t="shared" si="0"/>
        <v>5</v>
      </c>
    </row>
    <row r="11" spans="1:5" s="9" customFormat="1" ht="12.75" x14ac:dyDescent="0.2">
      <c r="A11" s="292" t="str">
        <f>IF(INDEX('CoC Ranking Data'!$A$1:$CB$106,ROW($F12),4)&lt;&gt;"",INDEX('CoC Ranking Data'!$A$1:$CB$106,ROW($F12),4),"")</f>
        <v>Catholic Social Services of the Diocese of Scranton, Inc.</v>
      </c>
      <c r="B11" s="292" t="str">
        <f>IF(INDEX('CoC Ranking Data'!$A$1:$CB$106,ROW($F12),5)&lt;&gt;"",INDEX('CoC Ranking Data'!$A$1:$CB$106,ROW($F12),5),"")</f>
        <v>Rural Permanent Supportive Housing Program</v>
      </c>
      <c r="C11" s="293">
        <f>IF(INDEX('CoC Ranking Data'!$A$1:$CB$106,ROW($F12),76)&lt;&gt;"",INDEX('CoC Ranking Data'!$A$1:$CB$106,ROW($F12),76),"")</f>
        <v>3</v>
      </c>
      <c r="D11" s="547">
        <f>IF(INDEX('CoC Ranking Data'!$A$1:$CB$106,ROW($F12),77)&lt;&gt;"",INDEX('CoC Ranking Data'!$A$1:$CB$106,ROW($F12),77),"")</f>
        <v>2</v>
      </c>
      <c r="E11" s="548">
        <f t="shared" si="0"/>
        <v>5</v>
      </c>
    </row>
    <row r="12" spans="1:5" s="9" customFormat="1" ht="12.75" x14ac:dyDescent="0.2">
      <c r="A12" s="292" t="str">
        <f>IF(INDEX('CoC Ranking Data'!$A$1:$CB$106,ROW($F13),4)&lt;&gt;"",INDEX('CoC Ranking Data'!$A$1:$CB$106,ROW($F13),4),"")</f>
        <v>Catholic Social Services of the Diocese of Scranton, Inc.</v>
      </c>
      <c r="B12" s="292" t="str">
        <f>IF(INDEX('CoC Ranking Data'!$A$1:$CB$106,ROW($F13),5)&lt;&gt;"",INDEX('CoC Ranking Data'!$A$1:$CB$106,ROW($F13),5),"")</f>
        <v>Susquehanna/Wayne PSHP</v>
      </c>
      <c r="C12" s="293">
        <f>IF(INDEX('CoC Ranking Data'!$A$1:$CB$106,ROW($F13),76)&lt;&gt;"",INDEX('CoC Ranking Data'!$A$1:$CB$106,ROW($F13),76),"")</f>
        <v>3</v>
      </c>
      <c r="D12" s="547">
        <f>IF(INDEX('CoC Ranking Data'!$A$1:$CB$106,ROW($F13),77)&lt;&gt;"",INDEX('CoC Ranking Data'!$A$1:$CB$106,ROW($F13),77),"")</f>
        <v>2</v>
      </c>
      <c r="E12" s="548">
        <f t="shared" si="0"/>
        <v>5</v>
      </c>
    </row>
    <row r="13" spans="1:5" s="9" customFormat="1" ht="12.75" x14ac:dyDescent="0.2">
      <c r="A13" s="292" t="str">
        <f>IF(INDEX('CoC Ranking Data'!$A$1:$CB$106,ROW($F14),4)&lt;&gt;"",INDEX('CoC Ranking Data'!$A$1:$CB$106,ROW($F14),4),"")</f>
        <v>Center for Community Action</v>
      </c>
      <c r="B13" s="292" t="str">
        <f>IF(INDEX('CoC Ranking Data'!$A$1:$CB$106,ROW($F14),5)&lt;&gt;"",INDEX('CoC Ranking Data'!$A$1:$CB$106,ROW($F14),5),"")</f>
        <v>Bedford, Fulton, Huntingdon RRH FFY2018</v>
      </c>
      <c r="C13" s="293">
        <f>IF(INDEX('CoC Ranking Data'!$A$1:$CB$106,ROW($F14),76)&lt;&gt;"",INDEX('CoC Ranking Data'!$A$1:$CB$106,ROW($F14),76),"")</f>
        <v>3</v>
      </c>
      <c r="D13" s="547">
        <f>IF(INDEX('CoC Ranking Data'!$A$1:$CB$106,ROW($F14),77)&lt;&gt;"",INDEX('CoC Ranking Data'!$A$1:$CB$106,ROW($F14),77),"")</f>
        <v>2</v>
      </c>
      <c r="E13" s="548">
        <f t="shared" si="0"/>
        <v>5</v>
      </c>
    </row>
    <row r="14" spans="1:5" s="9" customFormat="1" ht="12.75" x14ac:dyDescent="0.2">
      <c r="A14" s="292" t="str">
        <f>IF(INDEX('CoC Ranking Data'!$A$1:$CB$106,ROW($F15),4)&lt;&gt;"",INDEX('CoC Ranking Data'!$A$1:$CB$106,ROW($F15),4),"")</f>
        <v>Centre County Government</v>
      </c>
      <c r="B14" s="292" t="str">
        <f>IF(INDEX('CoC Ranking Data'!$A$1:$CB$106,ROW($F15),5)&lt;&gt;"",INDEX('CoC Ranking Data'!$A$1:$CB$106,ROW($F15),5),"")</f>
        <v>Centre County Rapid Re Housing Program</v>
      </c>
      <c r="C14" s="293">
        <f>IF(INDEX('CoC Ranking Data'!$A$1:$CB$106,ROW($F15),76)&lt;&gt;"",INDEX('CoC Ranking Data'!$A$1:$CB$106,ROW($F15),76),"")</f>
        <v>3</v>
      </c>
      <c r="D14" s="547">
        <f>IF(INDEX('CoC Ranking Data'!$A$1:$CB$106,ROW($F15),77)&lt;&gt;"",INDEX('CoC Ranking Data'!$A$1:$CB$106,ROW($F15),77),"")</f>
        <v>2</v>
      </c>
      <c r="E14" s="548">
        <f t="shared" si="0"/>
        <v>5</v>
      </c>
    </row>
    <row r="15" spans="1:5" s="9" customFormat="1" ht="12.75" x14ac:dyDescent="0.2">
      <c r="A15" s="292" t="str">
        <f>IF(INDEX('CoC Ranking Data'!$A$1:$CB$106,ROW($F16),4)&lt;&gt;"",INDEX('CoC Ranking Data'!$A$1:$CB$106,ROW($F16),4),"")</f>
        <v>County of Cambria</v>
      </c>
      <c r="B15" s="292" t="str">
        <f>IF(INDEX('CoC Ranking Data'!$A$1:$CB$106,ROW($F16),5)&lt;&gt;"",INDEX('CoC Ranking Data'!$A$1:$CB$106,ROW($F16),5),"")</f>
        <v>Cambria County Comprehensive Housing Program</v>
      </c>
      <c r="C15" s="293">
        <f>IF(INDEX('CoC Ranking Data'!$A$1:$CB$106,ROW($F16),76)&lt;&gt;"",INDEX('CoC Ranking Data'!$A$1:$CB$106,ROW($F16),76),"")</f>
        <v>0</v>
      </c>
      <c r="D15" s="547">
        <f>IF(INDEX('CoC Ranking Data'!$A$1:$CB$106,ROW($F16),77)&lt;&gt;"",INDEX('CoC Ranking Data'!$A$1:$CB$106,ROW($F16),77),"")</f>
        <v>0</v>
      </c>
      <c r="E15" s="548">
        <f t="shared" si="0"/>
        <v>0</v>
      </c>
    </row>
    <row r="16" spans="1:5" s="9" customFormat="1" ht="12.75" x14ac:dyDescent="0.2">
      <c r="A16" s="292" t="str">
        <f>IF(INDEX('CoC Ranking Data'!$A$1:$CB$106,ROW($F17),4)&lt;&gt;"",INDEX('CoC Ranking Data'!$A$1:$CB$106,ROW($F17),4),"")</f>
        <v>County of Franklin</v>
      </c>
      <c r="B16" s="292" t="str">
        <f>IF(INDEX('CoC Ranking Data'!$A$1:$CB$106,ROW($F17),5)&lt;&gt;"",INDEX('CoC Ranking Data'!$A$1:$CB$106,ROW($F17),5),"")</f>
        <v>Franklin/ Fulton S+C Project 2019</v>
      </c>
      <c r="C16" s="293">
        <f>IF(INDEX('CoC Ranking Data'!$A$1:$CB$106,ROW($F17),76)&lt;&gt;"",INDEX('CoC Ranking Data'!$A$1:$CB$106,ROW($F17),76),"")</f>
        <v>0</v>
      </c>
      <c r="D16" s="547">
        <f>IF(INDEX('CoC Ranking Data'!$A$1:$CB$106,ROW($F17),77)&lt;&gt;"",INDEX('CoC Ranking Data'!$A$1:$CB$106,ROW($F17),77),"")</f>
        <v>2</v>
      </c>
      <c r="E16" s="548">
        <f t="shared" si="0"/>
        <v>2</v>
      </c>
    </row>
    <row r="17" spans="1:5" s="9" customFormat="1" ht="12.75" x14ac:dyDescent="0.2">
      <c r="A17" s="292" t="str">
        <f>IF(INDEX('CoC Ranking Data'!$A$1:$CB$106,ROW($F18),4)&lt;&gt;"",INDEX('CoC Ranking Data'!$A$1:$CB$106,ROW($F18),4),"")</f>
        <v>County of Franklin</v>
      </c>
      <c r="B17" s="292" t="str">
        <f>IF(INDEX('CoC Ranking Data'!$A$1:$CB$106,ROW($F18),5)&lt;&gt;"",INDEX('CoC Ranking Data'!$A$1:$CB$106,ROW($F18),5),"")</f>
        <v>Franklin/Fulton Homeless Assistance Project 2019</v>
      </c>
      <c r="C17" s="293">
        <f>IF(INDEX('CoC Ranking Data'!$A$1:$CB$106,ROW($F18),76)&lt;&gt;"",INDEX('CoC Ranking Data'!$A$1:$CB$106,ROW($F18),76),"")</f>
        <v>0</v>
      </c>
      <c r="D17" s="547">
        <f>IF(INDEX('CoC Ranking Data'!$A$1:$CB$106,ROW($F18),77)&lt;&gt;"",INDEX('CoC Ranking Data'!$A$1:$CB$106,ROW($F18),77),"")</f>
        <v>2</v>
      </c>
      <c r="E17" s="548">
        <f t="shared" si="0"/>
        <v>2</v>
      </c>
    </row>
    <row r="18" spans="1:5" s="9" customFormat="1" ht="12.75" x14ac:dyDescent="0.2">
      <c r="A18" s="292" t="str">
        <f>IF(INDEX('CoC Ranking Data'!$A$1:$CB$106,ROW($F19),4)&lt;&gt;"",INDEX('CoC Ranking Data'!$A$1:$CB$106,ROW($F19),4),"")</f>
        <v>County of Lycoming DBA Lycoming-Clinton Joinder Board</v>
      </c>
      <c r="B18" s="292" t="str">
        <f>IF(INDEX('CoC Ranking Data'!$A$1:$CB$106,ROW($F19),5)&lt;&gt;"",INDEX('CoC Ranking Data'!$A$1:$CB$106,ROW($F19),5),"")</f>
        <v>Lycoming/Clinton Renewal #7</v>
      </c>
      <c r="C18" s="293">
        <f>IF(INDEX('CoC Ranking Data'!$A$1:$CB$106,ROW($F19),76)&lt;&gt;"",INDEX('CoC Ranking Data'!$A$1:$CB$106,ROW($F19),76),"")</f>
        <v>0</v>
      </c>
      <c r="D18" s="547">
        <f>IF(INDEX('CoC Ranking Data'!$A$1:$CB$106,ROW($F19),77)&lt;&gt;"",INDEX('CoC Ranking Data'!$A$1:$CB$106,ROW($F19),77),"")</f>
        <v>1</v>
      </c>
      <c r="E18" s="548">
        <f t="shared" si="0"/>
        <v>1</v>
      </c>
    </row>
    <row r="19" spans="1:5" s="9" customFormat="1" ht="12.75" x14ac:dyDescent="0.2">
      <c r="A19" s="292" t="str">
        <f>IF(INDEX('CoC Ranking Data'!$A$1:$CB$106,ROW($F20),4)&lt;&gt;"",INDEX('CoC Ranking Data'!$A$1:$CB$106,ROW($F20),4),"")</f>
        <v>Fitzmaurice Community Services, Inc</v>
      </c>
      <c r="B19" s="292" t="str">
        <f>IF(INDEX('CoC Ranking Data'!$A$1:$CB$106,ROW($F20),5)&lt;&gt;"",INDEX('CoC Ranking Data'!$A$1:$CB$106,ROW($F20),5),"")</f>
        <v>Pathfinders</v>
      </c>
      <c r="C19" s="293">
        <f>IF(INDEX('CoC Ranking Data'!$A$1:$CB$106,ROW($F20),76)&lt;&gt;"",INDEX('CoC Ranking Data'!$A$1:$CB$106,ROW($F20),76),"")</f>
        <v>3</v>
      </c>
      <c r="D19" s="547">
        <f>IF(INDEX('CoC Ranking Data'!$A$1:$CB$106,ROW($F20),77)&lt;&gt;"",INDEX('CoC Ranking Data'!$A$1:$CB$106,ROW($F20),77),"")</f>
        <v>2</v>
      </c>
      <c r="E19" s="548">
        <f t="shared" si="0"/>
        <v>5</v>
      </c>
    </row>
    <row r="20" spans="1:5" s="9" customFormat="1" ht="12.75" x14ac:dyDescent="0.2">
      <c r="A20" s="292" t="str">
        <f>IF(INDEX('CoC Ranking Data'!$A$1:$CB$106,ROW($F21),4)&lt;&gt;"",INDEX('CoC Ranking Data'!$A$1:$CB$106,ROW($F21),4),"")</f>
        <v>Housing Authority of Monroe County</v>
      </c>
      <c r="B20" s="292" t="str">
        <f>IF(INDEX('CoC Ranking Data'!$A$1:$CB$106,ROW($F21),5)&lt;&gt;"",INDEX('CoC Ranking Data'!$A$1:$CB$106,ROW($F21),5),"")</f>
        <v>Shelter Plus Care MC</v>
      </c>
      <c r="C20" s="293">
        <f>IF(INDEX('CoC Ranking Data'!$A$1:$CB$106,ROW($F21),76)&lt;&gt;"",INDEX('CoC Ranking Data'!$A$1:$CB$106,ROW($F21),76),"")</f>
        <v>3</v>
      </c>
      <c r="D20" s="547">
        <f>IF(INDEX('CoC Ranking Data'!$A$1:$CB$106,ROW($F21),77)&lt;&gt;"",INDEX('CoC Ranking Data'!$A$1:$CB$106,ROW($F21),77),"")</f>
        <v>2</v>
      </c>
      <c r="E20" s="548">
        <f t="shared" si="0"/>
        <v>5</v>
      </c>
    </row>
    <row r="21" spans="1:5" s="9" customFormat="1" ht="12.75" x14ac:dyDescent="0.2">
      <c r="A21" s="292" t="str">
        <f>IF(INDEX('CoC Ranking Data'!$A$1:$CB$106,ROW($F22),4)&lt;&gt;"",INDEX('CoC Ranking Data'!$A$1:$CB$106,ROW($F22),4),"")</f>
        <v>Housing Authority of the County of Cumberland</v>
      </c>
      <c r="B21" s="292" t="str">
        <f>IF(INDEX('CoC Ranking Data'!$A$1:$CB$106,ROW($F22),5)&lt;&gt;"",INDEX('CoC Ranking Data'!$A$1:$CB$106,ROW($F22),5),"")</f>
        <v>Carlisle Supportive Housing Program</v>
      </c>
      <c r="C21" s="293">
        <f>IF(INDEX('CoC Ranking Data'!$A$1:$CB$106,ROW($F22),76)&lt;&gt;"",INDEX('CoC Ranking Data'!$A$1:$CB$106,ROW($F22),76),"")</f>
        <v>3</v>
      </c>
      <c r="D21" s="547">
        <f>IF(INDEX('CoC Ranking Data'!$A$1:$CB$106,ROW($F22),77)&lt;&gt;"",INDEX('CoC Ranking Data'!$A$1:$CB$106,ROW($F22),77),"")</f>
        <v>2</v>
      </c>
      <c r="E21" s="548">
        <f t="shared" si="0"/>
        <v>5</v>
      </c>
    </row>
    <row r="22" spans="1:5" s="9" customFormat="1" ht="12.75" x14ac:dyDescent="0.2">
      <c r="A22" s="292" t="str">
        <f>IF(INDEX('CoC Ranking Data'!$A$1:$CB$106,ROW($F23),4)&lt;&gt;"",INDEX('CoC Ranking Data'!$A$1:$CB$106,ROW($F23),4),"")</f>
        <v>Housing Authority of the County of Cumberland</v>
      </c>
      <c r="B22" s="292" t="str">
        <f>IF(INDEX('CoC Ranking Data'!$A$1:$CB$106,ROW($F23),5)&lt;&gt;"",INDEX('CoC Ranking Data'!$A$1:$CB$106,ROW($F23),5),"")</f>
        <v>Perry County Rapid ReHousing</v>
      </c>
      <c r="C22" s="293">
        <f>IF(INDEX('CoC Ranking Data'!$A$1:$CB$106,ROW($F23),76)&lt;&gt;"",INDEX('CoC Ranking Data'!$A$1:$CB$106,ROW($F23),76),"")</f>
        <v>3</v>
      </c>
      <c r="D22" s="547">
        <f>IF(INDEX('CoC Ranking Data'!$A$1:$CB$106,ROW($F23),77)&lt;&gt;"",INDEX('CoC Ranking Data'!$A$1:$CB$106,ROW($F23),77),"")</f>
        <v>2</v>
      </c>
      <c r="E22" s="548">
        <f t="shared" si="0"/>
        <v>5</v>
      </c>
    </row>
    <row r="23" spans="1:5" s="9" customFormat="1" ht="12.75" x14ac:dyDescent="0.2">
      <c r="A23" s="292" t="str">
        <f>IF(INDEX('CoC Ranking Data'!$A$1:$CB$106,ROW($F24),4)&lt;&gt;"",INDEX('CoC Ranking Data'!$A$1:$CB$106,ROW($F24),4),"")</f>
        <v>Housing Authority of the County of Cumberland</v>
      </c>
      <c r="B23" s="292" t="str">
        <f>IF(INDEX('CoC Ranking Data'!$A$1:$CB$106,ROW($F24),5)&lt;&gt;"",INDEX('CoC Ranking Data'!$A$1:$CB$106,ROW($F24),5),"")</f>
        <v>Perry County Veterans Program</v>
      </c>
      <c r="C23" s="293">
        <f>IF(INDEX('CoC Ranking Data'!$A$1:$CB$106,ROW($F24),76)&lt;&gt;"",INDEX('CoC Ranking Data'!$A$1:$CB$106,ROW($F24),76),"")</f>
        <v>3</v>
      </c>
      <c r="D23" s="547">
        <f>IF(INDEX('CoC Ranking Data'!$A$1:$CB$106,ROW($F24),77)&lt;&gt;"",INDEX('CoC Ranking Data'!$A$1:$CB$106,ROW($F24),77),"")</f>
        <v>2</v>
      </c>
      <c r="E23" s="548">
        <f t="shared" si="0"/>
        <v>5</v>
      </c>
    </row>
    <row r="24" spans="1:5" s="9" customFormat="1" ht="12.75" x14ac:dyDescent="0.2">
      <c r="A24" s="292" t="str">
        <f>IF(INDEX('CoC Ranking Data'!$A$1:$CB$106,ROW($F25),4)&lt;&gt;"",INDEX('CoC Ranking Data'!$A$1:$CB$106,ROW($F25),4),"")</f>
        <v>Housing Authority of the County of Cumberland</v>
      </c>
      <c r="B24" s="292" t="str">
        <f>IF(INDEX('CoC Ranking Data'!$A$1:$CB$106,ROW($F25),5)&lt;&gt;"",INDEX('CoC Ranking Data'!$A$1:$CB$106,ROW($F25),5),"")</f>
        <v>PSH Consolidated</v>
      </c>
      <c r="C24" s="293">
        <f>IF(INDEX('CoC Ranking Data'!$A$1:$CB$106,ROW($F25),76)&lt;&gt;"",INDEX('CoC Ranking Data'!$A$1:$CB$106,ROW($F25),76),"")</f>
        <v>3</v>
      </c>
      <c r="D24" s="547">
        <f>IF(INDEX('CoC Ranking Data'!$A$1:$CB$106,ROW($F25),77)&lt;&gt;"",INDEX('CoC Ranking Data'!$A$1:$CB$106,ROW($F25),77),"")</f>
        <v>2</v>
      </c>
      <c r="E24" s="548">
        <f t="shared" si="0"/>
        <v>5</v>
      </c>
    </row>
    <row r="25" spans="1:5" s="9" customFormat="1" ht="12.75" x14ac:dyDescent="0.2">
      <c r="A25" s="292" t="str">
        <f>IF(INDEX('CoC Ranking Data'!$A$1:$CB$106,ROW($F26),4)&lt;&gt;"",INDEX('CoC Ranking Data'!$A$1:$CB$106,ROW($F26),4),"")</f>
        <v>Housing Authority of the County of Cumberland</v>
      </c>
      <c r="B25" s="292" t="str">
        <f>IF(INDEX('CoC Ranking Data'!$A$1:$CB$106,ROW($F26),5)&lt;&gt;"",INDEX('CoC Ranking Data'!$A$1:$CB$106,ROW($F26),5),"")</f>
        <v>Rapid Rehousing Cumberland Perry Lebanon</v>
      </c>
      <c r="C25" s="293">
        <f>IF(INDEX('CoC Ranking Data'!$A$1:$CB$106,ROW($F26),76)&lt;&gt;"",INDEX('CoC Ranking Data'!$A$1:$CB$106,ROW($F26),76),"")</f>
        <v>3</v>
      </c>
      <c r="D25" s="547">
        <f>IF(INDEX('CoC Ranking Data'!$A$1:$CB$106,ROW($F26),77)&lt;&gt;"",INDEX('CoC Ranking Data'!$A$1:$CB$106,ROW($F26),77),"")</f>
        <v>2</v>
      </c>
      <c r="E25" s="548">
        <f t="shared" si="0"/>
        <v>5</v>
      </c>
    </row>
    <row r="26" spans="1:5" s="9" customFormat="1" ht="12.75" x14ac:dyDescent="0.2">
      <c r="A26" s="292" t="str">
        <f>IF(INDEX('CoC Ranking Data'!$A$1:$CB$106,ROW($F27),4)&lt;&gt;"",INDEX('CoC Ranking Data'!$A$1:$CB$106,ROW($F27),4),"")</f>
        <v>Housing Authority of the County of Cumberland</v>
      </c>
      <c r="B26" s="292" t="str">
        <f>IF(INDEX('CoC Ranking Data'!$A$1:$CB$106,ROW($F27),5)&lt;&gt;"",INDEX('CoC Ranking Data'!$A$1:$CB$106,ROW($F27),5),"")</f>
        <v>Rapid Rehousing II</v>
      </c>
      <c r="C26" s="293">
        <f>IF(INDEX('CoC Ranking Data'!$A$1:$CB$106,ROW($F27),76)&lt;&gt;"",INDEX('CoC Ranking Data'!$A$1:$CB$106,ROW($F27),76),"")</f>
        <v>3</v>
      </c>
      <c r="D26" s="547">
        <f>IF(INDEX('CoC Ranking Data'!$A$1:$CB$106,ROW($F27),77)&lt;&gt;"",INDEX('CoC Ranking Data'!$A$1:$CB$106,ROW($F27),77),"")</f>
        <v>2</v>
      </c>
      <c r="E26" s="548">
        <f t="shared" si="0"/>
        <v>5</v>
      </c>
    </row>
    <row r="27" spans="1:5" s="9" customFormat="1" ht="12.75" x14ac:dyDescent="0.2">
      <c r="A27" s="292" t="str">
        <f>IF(INDEX('CoC Ranking Data'!$A$1:$CB$106,ROW($F28),4)&lt;&gt;"",INDEX('CoC Ranking Data'!$A$1:$CB$106,ROW($F28),4),"")</f>
        <v>Housing Authority of the County of Cumberland</v>
      </c>
      <c r="B27" s="292" t="str">
        <f>IF(INDEX('CoC Ranking Data'!$A$1:$CB$106,ROW($F28),5)&lt;&gt;"",INDEX('CoC Ranking Data'!$A$1:$CB$106,ROW($F28),5),"")</f>
        <v>Shelter + Care Chronic</v>
      </c>
      <c r="C27" s="293">
        <f>IF(INDEX('CoC Ranking Data'!$A$1:$CB$106,ROW($F28),76)&lt;&gt;"",INDEX('CoC Ranking Data'!$A$1:$CB$106,ROW($F28),76),"")</f>
        <v>3</v>
      </c>
      <c r="D27" s="547">
        <f>IF(INDEX('CoC Ranking Data'!$A$1:$CB$106,ROW($F28),77)&lt;&gt;"",INDEX('CoC Ranking Data'!$A$1:$CB$106,ROW($F28),77),"")</f>
        <v>2</v>
      </c>
      <c r="E27" s="548">
        <f t="shared" si="0"/>
        <v>5</v>
      </c>
    </row>
    <row r="28" spans="1:5" s="9" customFormat="1" ht="12.75" x14ac:dyDescent="0.2">
      <c r="A28" s="292" t="str">
        <f>IF(INDEX('CoC Ranking Data'!$A$1:$CB$106,ROW($F29),4)&lt;&gt;"",INDEX('CoC Ranking Data'!$A$1:$CB$106,ROW($F29),4),"")</f>
        <v>Housing Development Corporation of NEPA</v>
      </c>
      <c r="B28" s="292" t="str">
        <f>IF(INDEX('CoC Ranking Data'!$A$1:$CB$106,ROW($F29),5)&lt;&gt;"",INDEX('CoC Ranking Data'!$A$1:$CB$106,ROW($F29),5),"")</f>
        <v>HDC SHP 3 2016</v>
      </c>
      <c r="C28" s="293">
        <f>IF(INDEX('CoC Ranking Data'!$A$1:$CB$106,ROW($F29),76)&lt;&gt;"",INDEX('CoC Ranking Data'!$A$1:$CB$106,ROW($F29),76),"")</f>
        <v>3</v>
      </c>
      <c r="D28" s="547">
        <f>IF(INDEX('CoC Ranking Data'!$A$1:$CB$106,ROW($F29),77)&lt;&gt;"",INDEX('CoC Ranking Data'!$A$1:$CB$106,ROW($F29),77),"")</f>
        <v>2</v>
      </c>
      <c r="E28" s="548">
        <f t="shared" si="0"/>
        <v>5</v>
      </c>
    </row>
    <row r="29" spans="1:5" s="9" customFormat="1" ht="12.75" x14ac:dyDescent="0.2">
      <c r="A29" s="292" t="str">
        <f>IF(INDEX('CoC Ranking Data'!$A$1:$CB$106,ROW($F30),4)&lt;&gt;"",INDEX('CoC Ranking Data'!$A$1:$CB$106,ROW($F30),4),"")</f>
        <v>Housing Development Corporation of NEPA</v>
      </c>
      <c r="B29" s="292" t="str">
        <f>IF(INDEX('CoC Ranking Data'!$A$1:$CB$106,ROW($F30),5)&lt;&gt;"",INDEX('CoC Ranking Data'!$A$1:$CB$106,ROW($F30),5),"")</f>
        <v>HDC SHP 6 2016</v>
      </c>
      <c r="C29" s="293">
        <f>IF(INDEX('CoC Ranking Data'!$A$1:$CB$106,ROW($F30),76)&lt;&gt;"",INDEX('CoC Ranking Data'!$A$1:$CB$106,ROW($F30),76),"")</f>
        <v>3</v>
      </c>
      <c r="D29" s="547">
        <f>IF(INDEX('CoC Ranking Data'!$A$1:$CB$106,ROW($F30),77)&lt;&gt;"",INDEX('CoC Ranking Data'!$A$1:$CB$106,ROW($F30),77),"")</f>
        <v>2</v>
      </c>
      <c r="E29" s="548">
        <f t="shared" si="0"/>
        <v>5</v>
      </c>
    </row>
    <row r="30" spans="1:5" s="9" customFormat="1" ht="12.75" x14ac:dyDescent="0.2">
      <c r="A30" s="292" t="str">
        <f>IF(INDEX('CoC Ranking Data'!$A$1:$CB$106,ROW($F31),4)&lt;&gt;"",INDEX('CoC Ranking Data'!$A$1:$CB$106,ROW($F31),4),"")</f>
        <v>Housing Transitions, Inc.</v>
      </c>
      <c r="B30" s="292" t="str">
        <f>IF(INDEX('CoC Ranking Data'!$A$1:$CB$106,ROW($F31),5)&lt;&gt;"",INDEX('CoC Ranking Data'!$A$1:$CB$106,ROW($F31),5),"")</f>
        <v>Nittany House Apartments</v>
      </c>
      <c r="C30" s="293">
        <f>IF(INDEX('CoC Ranking Data'!$A$1:$CB$106,ROW($F31),76)&lt;&gt;"",INDEX('CoC Ranking Data'!$A$1:$CB$106,ROW($F31),76),"")</f>
        <v>3</v>
      </c>
      <c r="D30" s="547">
        <f>IF(INDEX('CoC Ranking Data'!$A$1:$CB$106,ROW($F31),77)&lt;&gt;"",INDEX('CoC Ranking Data'!$A$1:$CB$106,ROW($F31),77),"")</f>
        <v>2</v>
      </c>
      <c r="E30" s="548">
        <f t="shared" si="0"/>
        <v>5</v>
      </c>
    </row>
    <row r="31" spans="1:5" s="9" customFormat="1" ht="12.75" x14ac:dyDescent="0.2">
      <c r="A31" s="292" t="str">
        <f>IF(INDEX('CoC Ranking Data'!$A$1:$CB$106,ROW($F32),4)&lt;&gt;"",INDEX('CoC Ranking Data'!$A$1:$CB$106,ROW($F32),4),"")</f>
        <v>Housing Transitions, Inc.</v>
      </c>
      <c r="B31" s="292" t="str">
        <f>IF(INDEX('CoC Ranking Data'!$A$1:$CB$106,ROW($F32),5)&lt;&gt;"",INDEX('CoC Ranking Data'!$A$1:$CB$106,ROW($F32),5),"")</f>
        <v>Nittany House Apartments II</v>
      </c>
      <c r="C31" s="293">
        <f>IF(INDEX('CoC Ranking Data'!$A$1:$CB$106,ROW($F32),76)&lt;&gt;"",INDEX('CoC Ranking Data'!$A$1:$CB$106,ROW($F32),76),"")</f>
        <v>3</v>
      </c>
      <c r="D31" s="547">
        <f>IF(INDEX('CoC Ranking Data'!$A$1:$CB$106,ROW($F32),77)&lt;&gt;"",INDEX('CoC Ranking Data'!$A$1:$CB$106,ROW($F32),77),"")</f>
        <v>2</v>
      </c>
      <c r="E31" s="548">
        <f t="shared" si="0"/>
        <v>5</v>
      </c>
    </row>
    <row r="32" spans="1:5" s="9" customFormat="1" ht="12.75" x14ac:dyDescent="0.2">
      <c r="A32" s="292" t="str">
        <f>IF(INDEX('CoC Ranking Data'!$A$1:$CB$106,ROW($F33),4)&lt;&gt;"",INDEX('CoC Ranking Data'!$A$1:$CB$106,ROW($F33),4),"")</f>
        <v xml:space="preserve">Huntingdon House </v>
      </c>
      <c r="B32" s="292" t="str">
        <f>IF(INDEX('CoC Ranking Data'!$A$1:$CB$106,ROW($F33),5)&lt;&gt;"",INDEX('CoC Ranking Data'!$A$1:$CB$106,ROW($F33),5),"")</f>
        <v>Huntingdon House Rapid Rehousing Program</v>
      </c>
      <c r="C32" s="293">
        <f>IF(INDEX('CoC Ranking Data'!$A$1:$CB$106,ROW($F33),76)&lt;&gt;"",INDEX('CoC Ranking Data'!$A$1:$CB$106,ROW($F33),76),"")</f>
        <v>3</v>
      </c>
      <c r="D32" s="547">
        <f>IF(INDEX('CoC Ranking Data'!$A$1:$CB$106,ROW($F33),77)&lt;&gt;"",INDEX('CoC Ranking Data'!$A$1:$CB$106,ROW($F33),77),"")</f>
        <v>2</v>
      </c>
      <c r="E32" s="548">
        <f t="shared" si="0"/>
        <v>5</v>
      </c>
    </row>
    <row r="33" spans="1:5" s="9" customFormat="1" ht="12.75" x14ac:dyDescent="0.2">
      <c r="A33" s="292" t="str">
        <f>IF(INDEX('CoC Ranking Data'!$A$1:$CB$106,ROW($F34),4)&lt;&gt;"",INDEX('CoC Ranking Data'!$A$1:$CB$106,ROW($F34),4),"")</f>
        <v>Lehigh County Housing Authority</v>
      </c>
      <c r="B33" s="292" t="str">
        <f>IF(INDEX('CoC Ranking Data'!$A$1:$CB$106,ROW($F34),5)&lt;&gt;"",INDEX('CoC Ranking Data'!$A$1:$CB$106,ROW($F34),5),"")</f>
        <v>LCHA S+C 2018</v>
      </c>
      <c r="C33" s="293">
        <f>IF(INDEX('CoC Ranking Data'!$A$1:$CB$106,ROW($F34),76)&lt;&gt;"",INDEX('CoC Ranking Data'!$A$1:$CB$106,ROW($F34),76),"")</f>
        <v>3</v>
      </c>
      <c r="D33" s="547">
        <f>IF(INDEX('CoC Ranking Data'!$A$1:$CB$106,ROW($F34),77)&lt;&gt;"",INDEX('CoC Ranking Data'!$A$1:$CB$106,ROW($F34),77),"")</f>
        <v>2</v>
      </c>
      <c r="E33" s="548">
        <f t="shared" si="0"/>
        <v>5</v>
      </c>
    </row>
    <row r="34" spans="1:5" s="9" customFormat="1" ht="12.75" x14ac:dyDescent="0.2">
      <c r="A34" s="292" t="str">
        <f>IF(INDEX('CoC Ranking Data'!$A$1:$CB$106,ROW($F35),4)&lt;&gt;"",INDEX('CoC Ranking Data'!$A$1:$CB$106,ROW($F35),4),"")</f>
        <v>Northampton County Housing Authority</v>
      </c>
      <c r="B34" s="292" t="str">
        <f>IF(INDEX('CoC Ranking Data'!$A$1:$CB$106,ROW($F35),5)&lt;&gt;"",INDEX('CoC Ranking Data'!$A$1:$CB$106,ROW($F35),5),"")</f>
        <v>NCHA S+C 2018</v>
      </c>
      <c r="C34" s="293">
        <f>IF(INDEX('CoC Ranking Data'!$A$1:$CB$106,ROW($F35),76)&lt;&gt;"",INDEX('CoC Ranking Data'!$A$1:$CB$106,ROW($F35),76),"")</f>
        <v>3</v>
      </c>
      <c r="D34" s="547">
        <f>IF(INDEX('CoC Ranking Data'!$A$1:$CB$106,ROW($F35),77)&lt;&gt;"",INDEX('CoC Ranking Data'!$A$1:$CB$106,ROW($F35),77),"")</f>
        <v>2</v>
      </c>
      <c r="E34" s="548">
        <f t="shared" si="0"/>
        <v>5</v>
      </c>
    </row>
    <row r="35" spans="1:5" s="9" customFormat="1" ht="12.75" x14ac:dyDescent="0.2">
      <c r="A35" s="292" t="str">
        <f>IF(INDEX('CoC Ranking Data'!$A$1:$CB$106,ROW($F36),4)&lt;&gt;"",INDEX('CoC Ranking Data'!$A$1:$CB$106,ROW($F36),4),"")</f>
        <v>Northern Cambria Community Development Corporation</v>
      </c>
      <c r="B35" s="292" t="str">
        <f>IF(INDEX('CoC Ranking Data'!$A$1:$CB$106,ROW($F36),5)&lt;&gt;"",INDEX('CoC Ranking Data'!$A$1:$CB$106,ROW($F36),5),"")</f>
        <v>Independence Gardens Renewal Project Application FY 2018</v>
      </c>
      <c r="C35" s="293">
        <f>IF(INDEX('CoC Ranking Data'!$A$1:$CB$106,ROW($F36),76)&lt;&gt;"",INDEX('CoC Ranking Data'!$A$1:$CB$106,ROW($F36),76),"")</f>
        <v>3</v>
      </c>
      <c r="D35" s="547">
        <f>IF(INDEX('CoC Ranking Data'!$A$1:$CB$106,ROW($F36),77)&lt;&gt;"",INDEX('CoC Ranking Data'!$A$1:$CB$106,ROW($F36),77),"")</f>
        <v>2</v>
      </c>
      <c r="E35" s="548">
        <f t="shared" si="0"/>
        <v>5</v>
      </c>
    </row>
    <row r="36" spans="1:5" s="9" customFormat="1" ht="12.75" x14ac:dyDescent="0.2">
      <c r="A36" s="292" t="str">
        <f>IF(INDEX('CoC Ranking Data'!$A$1:$CB$106,ROW($F37),4)&lt;&gt;"",INDEX('CoC Ranking Data'!$A$1:$CB$106,ROW($F37),4),"")</f>
        <v>Northern Cambria Community Development Corporation</v>
      </c>
      <c r="B36" s="292" t="str">
        <f>IF(INDEX('CoC Ranking Data'!$A$1:$CB$106,ROW($F37),5)&lt;&gt;"",INDEX('CoC Ranking Data'!$A$1:$CB$106,ROW($F37),5),"")</f>
        <v>Schoolhouse Gardens Renewal Project Application FY 2018</v>
      </c>
      <c r="C36" s="293">
        <f>IF(INDEX('CoC Ranking Data'!$A$1:$CB$106,ROW($F37),76)&lt;&gt;"",INDEX('CoC Ranking Data'!$A$1:$CB$106,ROW($F37),76),"")</f>
        <v>3</v>
      </c>
      <c r="D36" s="547">
        <f>IF(INDEX('CoC Ranking Data'!$A$1:$CB$106,ROW($F37),77)&lt;&gt;"",INDEX('CoC Ranking Data'!$A$1:$CB$106,ROW($F37),77),"")</f>
        <v>2</v>
      </c>
      <c r="E36" s="548">
        <f t="shared" si="0"/>
        <v>5</v>
      </c>
    </row>
    <row r="37" spans="1:5" s="9" customFormat="1" ht="12.75" x14ac:dyDescent="0.2">
      <c r="A37" s="292" t="str">
        <f>IF(INDEX('CoC Ranking Data'!$A$1:$CB$106,ROW($F38),4)&lt;&gt;"",INDEX('CoC Ranking Data'!$A$1:$CB$106,ROW($F38),4),"")</f>
        <v>Resources for Human Development, Inc.</v>
      </c>
      <c r="B37" s="292" t="str">
        <f>IF(INDEX('CoC Ranking Data'!$A$1:$CB$106,ROW($F38),5)&lt;&gt;"",INDEX('CoC Ranking Data'!$A$1:$CB$106,ROW($F38),5),"")</f>
        <v>Crossroads Family</v>
      </c>
      <c r="C37" s="293">
        <f>IF(INDEX('CoC Ranking Data'!$A$1:$CB$106,ROW($F38),76)&lt;&gt;"",INDEX('CoC Ranking Data'!$A$1:$CB$106,ROW($F38),76),"")</f>
        <v>3</v>
      </c>
      <c r="D37" s="547">
        <f>IF(INDEX('CoC Ranking Data'!$A$1:$CB$106,ROW($F38),77)&lt;&gt;"",INDEX('CoC Ranking Data'!$A$1:$CB$106,ROW($F38),77),"")</f>
        <v>2</v>
      </c>
      <c r="E37" s="548">
        <f t="shared" si="0"/>
        <v>5</v>
      </c>
    </row>
    <row r="38" spans="1:5" s="9" customFormat="1" ht="12.75" x14ac:dyDescent="0.2">
      <c r="A38" s="292" t="str">
        <f>IF(INDEX('CoC Ranking Data'!$A$1:$CB$106,ROW($F39),4)&lt;&gt;"",INDEX('CoC Ranking Data'!$A$1:$CB$106,ROW($F39),4),"")</f>
        <v>Resources for Human Development, Inc.</v>
      </c>
      <c r="B38" s="292" t="str">
        <f>IF(INDEX('CoC Ranking Data'!$A$1:$CB$106,ROW($F39),5)&lt;&gt;"",INDEX('CoC Ranking Data'!$A$1:$CB$106,ROW($F39),5),"")</f>
        <v>Crossroads Housing Bonus</v>
      </c>
      <c r="C38" s="293">
        <f>IF(INDEX('CoC Ranking Data'!$A$1:$CB$106,ROW($F39),76)&lt;&gt;"",INDEX('CoC Ranking Data'!$A$1:$CB$106,ROW($F39),76),"")</f>
        <v>3</v>
      </c>
      <c r="D38" s="547">
        <f>IF(INDEX('CoC Ranking Data'!$A$1:$CB$106,ROW($F39),77)&lt;&gt;"",INDEX('CoC Ranking Data'!$A$1:$CB$106,ROW($F39),77),"")</f>
        <v>2</v>
      </c>
      <c r="E38" s="548">
        <f t="shared" si="0"/>
        <v>5</v>
      </c>
    </row>
    <row r="39" spans="1:5" s="9" customFormat="1" ht="12.75" x14ac:dyDescent="0.2">
      <c r="A39" s="292" t="str">
        <f>IF(INDEX('CoC Ranking Data'!$A$1:$CB$106,ROW($F40),4)&lt;&gt;"",INDEX('CoC Ranking Data'!$A$1:$CB$106,ROW($F40),4),"")</f>
        <v>Resources for Human Development, Inc.</v>
      </c>
      <c r="B39" s="292" t="str">
        <f>IF(INDEX('CoC Ranking Data'!$A$1:$CB$106,ROW($F40),5)&lt;&gt;"",INDEX('CoC Ranking Data'!$A$1:$CB$106,ROW($F40),5),"")</f>
        <v>Crossroads Individual</v>
      </c>
      <c r="C39" s="293">
        <f>IF(INDEX('CoC Ranking Data'!$A$1:$CB$106,ROW($F40),76)&lt;&gt;"",INDEX('CoC Ranking Data'!$A$1:$CB$106,ROW($F40),76),"")</f>
        <v>3</v>
      </c>
      <c r="D39" s="547">
        <f>IF(INDEX('CoC Ranking Data'!$A$1:$CB$106,ROW($F40),77)&lt;&gt;"",INDEX('CoC Ranking Data'!$A$1:$CB$106,ROW($F40),77),"")</f>
        <v>2</v>
      </c>
      <c r="E39" s="548">
        <f t="shared" si="0"/>
        <v>5</v>
      </c>
    </row>
    <row r="40" spans="1:5" s="9" customFormat="1" ht="12.75" x14ac:dyDescent="0.2">
      <c r="A40" s="292" t="str">
        <f>IF(INDEX('CoC Ranking Data'!$A$1:$CB$106,ROW($F41),4)&lt;&gt;"",INDEX('CoC Ranking Data'!$A$1:$CB$106,ROW($F41),4),"")</f>
        <v>Resources for Human Development, Inc.</v>
      </c>
      <c r="B40" s="292" t="str">
        <f>IF(INDEX('CoC Ranking Data'!$A$1:$CB$106,ROW($F41),5)&lt;&gt;"",INDEX('CoC Ranking Data'!$A$1:$CB$106,ROW($F41),5),"")</f>
        <v>Crossroads Schuylkill Co. Permanent Supportive Housing</v>
      </c>
      <c r="C40" s="293">
        <f>IF(INDEX('CoC Ranking Data'!$A$1:$CB$106,ROW($F41),76)&lt;&gt;"",INDEX('CoC Ranking Data'!$A$1:$CB$106,ROW($F41),76),"")</f>
        <v>3</v>
      </c>
      <c r="D40" s="547">
        <f>IF(INDEX('CoC Ranking Data'!$A$1:$CB$106,ROW($F41),77)&lt;&gt;"",INDEX('CoC Ranking Data'!$A$1:$CB$106,ROW($F41),77),"")</f>
        <v>2</v>
      </c>
      <c r="E40" s="548">
        <f t="shared" si="0"/>
        <v>5</v>
      </c>
    </row>
    <row r="41" spans="1:5" s="9" customFormat="1" ht="12.75" x14ac:dyDescent="0.2">
      <c r="A41" s="292" t="str">
        <f>IF(INDEX('CoC Ranking Data'!$A$1:$CB$106,ROW($F42),4)&lt;&gt;"",INDEX('CoC Ranking Data'!$A$1:$CB$106,ROW($F42),4),"")</f>
        <v>Resources for Human Development, Inc.</v>
      </c>
      <c r="B41" s="292" t="str">
        <f>IF(INDEX('CoC Ranking Data'!$A$1:$CB$106,ROW($F42),5)&lt;&gt;"",INDEX('CoC Ranking Data'!$A$1:$CB$106,ROW($F42),5),"")</f>
        <v>LV ACT Housing Supports</v>
      </c>
      <c r="C41" s="293">
        <f>IF(INDEX('CoC Ranking Data'!$A$1:$CB$106,ROW($F42),76)&lt;&gt;"",INDEX('CoC Ranking Data'!$A$1:$CB$106,ROW($F42),76),"")</f>
        <v>3</v>
      </c>
      <c r="D41" s="547">
        <f>IF(INDEX('CoC Ranking Data'!$A$1:$CB$106,ROW($F42),77)&lt;&gt;"",INDEX('CoC Ranking Data'!$A$1:$CB$106,ROW($F42),77),"")</f>
        <v>2</v>
      </c>
      <c r="E41" s="548">
        <f t="shared" si="0"/>
        <v>5</v>
      </c>
    </row>
    <row r="42" spans="1:5" s="9" customFormat="1" ht="12.75" x14ac:dyDescent="0.2">
      <c r="A42" s="292" t="str">
        <f>IF(INDEX('CoC Ranking Data'!$A$1:$CB$106,ROW($F43),4)&lt;&gt;"",INDEX('CoC Ranking Data'!$A$1:$CB$106,ROW($F43),4),"")</f>
        <v>Tableland Services, Inc.</v>
      </c>
      <c r="B42" s="292" t="str">
        <f>IF(INDEX('CoC Ranking Data'!$A$1:$CB$106,ROW($F43),5)&lt;&gt;"",INDEX('CoC Ranking Data'!$A$1:$CB$106,ROW($F43),5),"")</f>
        <v>SHP Transitional Housing Project</v>
      </c>
      <c r="C42" s="293">
        <f>IF(INDEX('CoC Ranking Data'!$A$1:$CB$106,ROW($F43),76)&lt;&gt;"",INDEX('CoC Ranking Data'!$A$1:$CB$106,ROW($F43),76),"")</f>
        <v>3</v>
      </c>
      <c r="D42" s="547">
        <f>IF(INDEX('CoC Ranking Data'!$A$1:$CB$106,ROW($F43),77)&lt;&gt;"",INDEX('CoC Ranking Data'!$A$1:$CB$106,ROW($F43),77),"")</f>
        <v>2</v>
      </c>
      <c r="E42" s="548">
        <f t="shared" si="0"/>
        <v>5</v>
      </c>
    </row>
    <row r="43" spans="1:5" s="9" customFormat="1" ht="13.5" customHeight="1" x14ac:dyDescent="0.2">
      <c r="A43" s="292" t="str">
        <f>IF(INDEX('CoC Ranking Data'!$A$1:$CB$106,ROW($F44),4)&lt;&gt;"",INDEX('CoC Ranking Data'!$A$1:$CB$106,ROW($F44),4),"")</f>
        <v>Tableland Services, Inc.</v>
      </c>
      <c r="B43" s="292" t="str">
        <f>IF(INDEX('CoC Ranking Data'!$A$1:$CB$106,ROW($F44),5)&lt;&gt;"",INDEX('CoC Ranking Data'!$A$1:$CB$106,ROW($F44),5),"")</f>
        <v>Tableland PSH Expansion</v>
      </c>
      <c r="C43" s="293">
        <f>IF(INDEX('CoC Ranking Data'!$A$1:$CB$106,ROW($F44),76)&lt;&gt;"",INDEX('CoC Ranking Data'!$A$1:$CB$106,ROW($F44),76),"")</f>
        <v>3</v>
      </c>
      <c r="D43" s="547">
        <f>IF(INDEX('CoC Ranking Data'!$A$1:$CB$106,ROW($F44),77)&lt;&gt;"",INDEX('CoC Ranking Data'!$A$1:$CB$106,ROW($F44),77),"")</f>
        <v>2</v>
      </c>
      <c r="E43" s="548">
        <f t="shared" si="0"/>
        <v>5</v>
      </c>
    </row>
    <row r="44" spans="1:5" s="9" customFormat="1" ht="12.75" x14ac:dyDescent="0.2">
      <c r="A44" s="292" t="str">
        <f>IF(INDEX('CoC Ranking Data'!$A$1:$CB$106,ROW($F45),4)&lt;&gt;"",INDEX('CoC Ranking Data'!$A$1:$CB$106,ROW($F45),4),"")</f>
        <v>The Lehigh Conference of Churches</v>
      </c>
      <c r="B44" s="292" t="str">
        <f>IF(INDEX('CoC Ranking Data'!$A$1:$CB$106,ROW($F45),5)&lt;&gt;"",INDEX('CoC Ranking Data'!$A$1:$CB$106,ROW($F45),5),"")</f>
        <v>Outreach and Case Management for the Disabled, Chronically Homeless</v>
      </c>
      <c r="C44" s="293">
        <f>IF(INDEX('CoC Ranking Data'!$A$1:$CB$106,ROW($F45),76)&lt;&gt;"",INDEX('CoC Ranking Data'!$A$1:$CB$106,ROW($F45),76),"")</f>
        <v>3</v>
      </c>
      <c r="D44" s="547">
        <f>IF(INDEX('CoC Ranking Data'!$A$1:$CB$106,ROW($F45),77)&lt;&gt;"",INDEX('CoC Ranking Data'!$A$1:$CB$106,ROW($F45),77),"")</f>
        <v>2</v>
      </c>
      <c r="E44" s="548">
        <f t="shared" si="0"/>
        <v>5</v>
      </c>
    </row>
    <row r="45" spans="1:5" s="9" customFormat="1" ht="12.75" x14ac:dyDescent="0.2">
      <c r="A45" s="292" t="str">
        <f>IF(INDEX('CoC Ranking Data'!$A$1:$CB$106,ROW($F46),4)&lt;&gt;"",INDEX('CoC Ranking Data'!$A$1:$CB$106,ROW($F46),4),"")</f>
        <v>The Lehigh Conference of Churches</v>
      </c>
      <c r="B45" s="292" t="str">
        <f>IF(INDEX('CoC Ranking Data'!$A$1:$CB$106,ROW($F46),5)&lt;&gt;"",INDEX('CoC Ranking Data'!$A$1:$CB$106,ROW($F46),5),"")</f>
        <v>Pathways Housing</v>
      </c>
      <c r="C45" s="293">
        <f>IF(INDEX('CoC Ranking Data'!$A$1:$CB$106,ROW($F46),76)&lt;&gt;"",INDEX('CoC Ranking Data'!$A$1:$CB$106,ROW($F46),76),"")</f>
        <v>3</v>
      </c>
      <c r="D45" s="547">
        <f>IF(INDEX('CoC Ranking Data'!$A$1:$CB$106,ROW($F46),77)&lt;&gt;"",INDEX('CoC Ranking Data'!$A$1:$CB$106,ROW($F46),77),"")</f>
        <v>2</v>
      </c>
      <c r="E45" s="548">
        <f t="shared" si="0"/>
        <v>5</v>
      </c>
    </row>
    <row r="46" spans="1:5" s="9" customFormat="1" ht="12.75" x14ac:dyDescent="0.2">
      <c r="A46" s="292" t="str">
        <f>IF(INDEX('CoC Ranking Data'!$A$1:$CB$106,ROW($F47),4)&lt;&gt;"",INDEX('CoC Ranking Data'!$A$1:$CB$106,ROW($F47),4),"")</f>
        <v>The Lehigh Conference of Churches</v>
      </c>
      <c r="B46" s="292" t="str">
        <f>IF(INDEX('CoC Ranking Data'!$A$1:$CB$106,ROW($F47),5)&lt;&gt;"",INDEX('CoC Ranking Data'!$A$1:$CB$106,ROW($F47),5),"")</f>
        <v>Pathways Housing 2</v>
      </c>
      <c r="C46" s="293">
        <f>IF(INDEX('CoC Ranking Data'!$A$1:$CB$106,ROW($F47),76)&lt;&gt;"",INDEX('CoC Ranking Data'!$A$1:$CB$106,ROW($F47),76),"")</f>
        <v>3</v>
      </c>
      <c r="D46" s="547">
        <f>IF(INDEX('CoC Ranking Data'!$A$1:$CB$106,ROW($F47),77)&lt;&gt;"",INDEX('CoC Ranking Data'!$A$1:$CB$106,ROW($F47),77),"")</f>
        <v>2</v>
      </c>
      <c r="E46" s="548">
        <f t="shared" si="0"/>
        <v>5</v>
      </c>
    </row>
    <row r="47" spans="1:5" s="9" customFormat="1" ht="12.75" x14ac:dyDescent="0.2">
      <c r="A47" s="292" t="str">
        <f>IF(INDEX('CoC Ranking Data'!$A$1:$CB$106,ROW($F48),4)&lt;&gt;"",INDEX('CoC Ranking Data'!$A$1:$CB$106,ROW($F48),4),"")</f>
        <v>The Lehigh Conference of Churches</v>
      </c>
      <c r="B47" s="292" t="str">
        <f>IF(INDEX('CoC Ranking Data'!$A$1:$CB$106,ROW($F48),5)&lt;&gt;"",INDEX('CoC Ranking Data'!$A$1:$CB$106,ROW($F48),5),"")</f>
        <v>Pathways TBRA for Families, Youth and Veterans</v>
      </c>
      <c r="C47" s="293">
        <f>IF(INDEX('CoC Ranking Data'!$A$1:$CB$106,ROW($F48),76)&lt;&gt;"",INDEX('CoC Ranking Data'!$A$1:$CB$106,ROW($F48),76),"")</f>
        <v>3</v>
      </c>
      <c r="D47" s="547">
        <f>IF(INDEX('CoC Ranking Data'!$A$1:$CB$106,ROW($F48),77)&lt;&gt;"",INDEX('CoC Ranking Data'!$A$1:$CB$106,ROW($F48),77),"")</f>
        <v>2</v>
      </c>
      <c r="E47" s="548">
        <f t="shared" si="0"/>
        <v>5</v>
      </c>
    </row>
    <row r="48" spans="1:5" s="9" customFormat="1" ht="12.75" x14ac:dyDescent="0.2">
      <c r="A48" s="292" t="str">
        <f>IF(INDEX('CoC Ranking Data'!$A$1:$CB$106,ROW($F49),4)&lt;&gt;"",INDEX('CoC Ranking Data'!$A$1:$CB$106,ROW($F49),4),"")</f>
        <v>The Lehigh Conference of Churches</v>
      </c>
      <c r="B48" s="292" t="str">
        <f>IF(INDEX('CoC Ranking Data'!$A$1:$CB$106,ROW($F49),5)&lt;&gt;"",INDEX('CoC Ranking Data'!$A$1:$CB$106,ROW($F49),5),"")</f>
        <v>Tenant-Based Rental Assistance for the Disabled,Chronically Homeless</v>
      </c>
      <c r="C48" s="293">
        <f>IF(INDEX('CoC Ranking Data'!$A$1:$CB$106,ROW($F49),76)&lt;&gt;"",INDEX('CoC Ranking Data'!$A$1:$CB$106,ROW($F49),76),"")</f>
        <v>3</v>
      </c>
      <c r="D48" s="547">
        <f>IF(INDEX('CoC Ranking Data'!$A$1:$CB$106,ROW($F49),77)&lt;&gt;"",INDEX('CoC Ranking Data'!$A$1:$CB$106,ROW($F49),77),"")</f>
        <v>2</v>
      </c>
      <c r="E48" s="548">
        <f t="shared" si="0"/>
        <v>5</v>
      </c>
    </row>
    <row r="49" spans="1:5" s="9" customFormat="1" ht="12.75" x14ac:dyDescent="0.2">
      <c r="A49" s="292" t="str">
        <f>IF(INDEX('CoC Ranking Data'!$A$1:$CB$106,ROW($F50),4)&lt;&gt;"",INDEX('CoC Ranking Data'!$A$1:$CB$106,ROW($F50),4),"")</f>
        <v>The Salvation Army, a New York Corporation</v>
      </c>
      <c r="B49" s="292" t="str">
        <f>IF(INDEX('CoC Ranking Data'!$A$1:$CB$106,ROW($F50),5)&lt;&gt;"",INDEX('CoC Ranking Data'!$A$1:$CB$106,ROW($F50),5),"")</f>
        <v>Allentown Hospitality House Permanent Housing Program</v>
      </c>
      <c r="C49" s="293">
        <f>IF(INDEX('CoC Ranking Data'!$A$1:$CB$106,ROW($F50),76)&lt;&gt;"",INDEX('CoC Ranking Data'!$A$1:$CB$106,ROW($F50),76),"")</f>
        <v>3</v>
      </c>
      <c r="D49" s="547">
        <f>IF(INDEX('CoC Ranking Data'!$A$1:$CB$106,ROW($F50),77)&lt;&gt;"",INDEX('CoC Ranking Data'!$A$1:$CB$106,ROW($F50),77),"")</f>
        <v>2</v>
      </c>
      <c r="E49" s="548">
        <f t="shared" si="0"/>
        <v>5</v>
      </c>
    </row>
    <row r="50" spans="1:5" s="9" customFormat="1" ht="12.75" x14ac:dyDescent="0.2">
      <c r="A50" s="292" t="str">
        <f>IF(INDEX('CoC Ranking Data'!$A$1:$CB$106,ROW($F51),4)&lt;&gt;"",INDEX('CoC Ranking Data'!$A$1:$CB$106,ROW($F51),4),"")</f>
        <v>The Salvation Army, a New York Corporation</v>
      </c>
      <c r="B50" s="292" t="str">
        <f>IF(INDEX('CoC Ranking Data'!$A$1:$CB$106,ROW($F51),5)&lt;&gt;"",INDEX('CoC Ranking Data'!$A$1:$CB$106,ROW($F51),5),"")</f>
        <v>Salvation Army Carlisle PH Project</v>
      </c>
      <c r="C50" s="293">
        <f>IF(INDEX('CoC Ranking Data'!$A$1:$CB$106,ROW($F51),76)&lt;&gt;"",INDEX('CoC Ranking Data'!$A$1:$CB$106,ROW($F51),76),"")</f>
        <v>3</v>
      </c>
      <c r="D50" s="547">
        <f>IF(INDEX('CoC Ranking Data'!$A$1:$CB$106,ROW($F51),77)&lt;&gt;"",INDEX('CoC Ranking Data'!$A$1:$CB$106,ROW($F51),77),"")</f>
        <v>2</v>
      </c>
      <c r="E50" s="548">
        <f t="shared" si="0"/>
        <v>5</v>
      </c>
    </row>
    <row r="51" spans="1:5" s="9" customFormat="1" ht="12.75" x14ac:dyDescent="0.2">
      <c r="A51" s="292" t="str">
        <f>IF(INDEX('CoC Ranking Data'!$A$1:$CB$106,ROW($F52),4)&lt;&gt;"",INDEX('CoC Ranking Data'!$A$1:$CB$106,ROW($F52),4),"")</f>
        <v>Valley Housing Development Corporation</v>
      </c>
      <c r="B51" s="292" t="str">
        <f>IF(INDEX('CoC Ranking Data'!$A$1:$CB$106,ROW($F52),5)&lt;&gt;"",INDEX('CoC Ranking Data'!$A$1:$CB$106,ROW($F52),5),"")</f>
        <v>VHDC SHP #2 &amp; #3 Consolidation 2018</v>
      </c>
      <c r="C51" s="293">
        <f>IF(INDEX('CoC Ranking Data'!$A$1:$CB$106,ROW($F52),76)&lt;&gt;"",INDEX('CoC Ranking Data'!$A$1:$CB$106,ROW($F52),76),"")</f>
        <v>3</v>
      </c>
      <c r="D51" s="547">
        <f>IF(INDEX('CoC Ranking Data'!$A$1:$CB$106,ROW($F52),77)&lt;&gt;"",INDEX('CoC Ranking Data'!$A$1:$CB$106,ROW($F52),77),"")</f>
        <v>2</v>
      </c>
      <c r="E51" s="548">
        <f t="shared" si="0"/>
        <v>5</v>
      </c>
    </row>
    <row r="52" spans="1:5" s="9" customFormat="1" ht="12.75" x14ac:dyDescent="0.2">
      <c r="A52" s="292" t="str">
        <f>IF(INDEX('CoC Ranking Data'!$A$1:$CB$106,ROW($F53),4)&lt;&gt;"",INDEX('CoC Ranking Data'!$A$1:$CB$106,ROW($F53),4),"")</f>
        <v>Valley Youth House Committee, Inc.</v>
      </c>
      <c r="B52" s="292" t="str">
        <f>IF(INDEX('CoC Ranking Data'!$A$1:$CB$106,ROW($F53),5)&lt;&gt;"",INDEX('CoC Ranking Data'!$A$1:$CB$106,ROW($F53),5),"")</f>
        <v>Lehigh Valley RRH for Families</v>
      </c>
      <c r="C52" s="293">
        <f>IF(INDEX('CoC Ranking Data'!$A$1:$CB$106,ROW($F53),76)&lt;&gt;"",INDEX('CoC Ranking Data'!$A$1:$CB$106,ROW($F53),76),"")</f>
        <v>3</v>
      </c>
      <c r="D52" s="547">
        <f>IF(INDEX('CoC Ranking Data'!$A$1:$CB$106,ROW($F53),77)&lt;&gt;"",INDEX('CoC Ranking Data'!$A$1:$CB$106,ROW($F53),77),"")</f>
        <v>2</v>
      </c>
      <c r="E52" s="548">
        <f t="shared" si="0"/>
        <v>5</v>
      </c>
    </row>
    <row r="53" spans="1:5" s="9" customFormat="1" ht="12.75" x14ac:dyDescent="0.2">
      <c r="A53" s="292" t="str">
        <f>IF(INDEX('CoC Ranking Data'!$A$1:$CB$106,ROW($F54),4)&lt;&gt;"",INDEX('CoC Ranking Data'!$A$1:$CB$106,ROW($F54),4),"")</f>
        <v/>
      </c>
      <c r="B53" s="292" t="str">
        <f>IF(INDEX('CoC Ranking Data'!$A$1:$CB$106,ROW($F54),5)&lt;&gt;"",INDEX('CoC Ranking Data'!$A$1:$CB$106,ROW($F54),5),"")</f>
        <v/>
      </c>
      <c r="C53" s="293" t="str">
        <f>IF(INDEX('CoC Ranking Data'!$A$1:$CB$106,ROW($F54),76)&lt;&gt;"",INDEX('CoC Ranking Data'!$A$1:$CB$106,ROW($F54),76),"")</f>
        <v/>
      </c>
      <c r="D53" s="547" t="str">
        <f>IF(INDEX('CoC Ranking Data'!$A$1:$CB$106,ROW($F54),77)&lt;&gt;"",INDEX('CoC Ranking Data'!$A$1:$CB$106,ROW($F54),77),"")</f>
        <v/>
      </c>
      <c r="E53" s="548" t="str">
        <f t="shared" si="0"/>
        <v/>
      </c>
    </row>
    <row r="54" spans="1:5" s="9" customFormat="1" ht="12.75" x14ac:dyDescent="0.2">
      <c r="A54" s="292" t="str">
        <f>IF(INDEX('CoC Ranking Data'!$A$1:$CB$106,ROW($F55),4)&lt;&gt;"",INDEX('CoC Ranking Data'!$A$1:$CB$106,ROW($F55),4),"")</f>
        <v/>
      </c>
      <c r="B54" s="292" t="str">
        <f>IF(INDEX('CoC Ranking Data'!$A$1:$CB$106,ROW($F55),5)&lt;&gt;"",INDEX('CoC Ranking Data'!$A$1:$CB$106,ROW($F55),5),"")</f>
        <v/>
      </c>
      <c r="C54" s="293" t="str">
        <f>IF(INDEX('CoC Ranking Data'!$A$1:$CB$106,ROW($F55),76)&lt;&gt;"",INDEX('CoC Ranking Data'!$A$1:$CB$106,ROW($F55),76),"")</f>
        <v/>
      </c>
      <c r="D54" s="547" t="str">
        <f>IF(INDEX('CoC Ranking Data'!$A$1:$CB$106,ROW($F55),77)&lt;&gt;"",INDEX('CoC Ranking Data'!$A$1:$CB$106,ROW($F55),77),"")</f>
        <v/>
      </c>
      <c r="E54" s="548" t="str">
        <f t="shared" si="0"/>
        <v/>
      </c>
    </row>
    <row r="55" spans="1:5" s="9" customFormat="1" ht="12.75" x14ac:dyDescent="0.2">
      <c r="A55" s="292" t="str">
        <f>IF(INDEX('CoC Ranking Data'!$A$1:$CB$106,ROW($F56),4)&lt;&gt;"",INDEX('CoC Ranking Data'!$A$1:$CB$106,ROW($F56),4),"")</f>
        <v/>
      </c>
      <c r="B55" s="292" t="str">
        <f>IF(INDEX('CoC Ranking Data'!$A$1:$CB$106,ROW($F56),5)&lt;&gt;"",INDEX('CoC Ranking Data'!$A$1:$CB$106,ROW($F56),5),"")</f>
        <v/>
      </c>
      <c r="C55" s="293" t="str">
        <f>IF(INDEX('CoC Ranking Data'!$A$1:$CB$106,ROW($F56),76)&lt;&gt;"",INDEX('CoC Ranking Data'!$A$1:$CB$106,ROW($F56),76),"")</f>
        <v/>
      </c>
      <c r="D55" s="547" t="str">
        <f>IF(INDEX('CoC Ranking Data'!$A$1:$CB$106,ROW($F56),77)&lt;&gt;"",INDEX('CoC Ranking Data'!$A$1:$CB$106,ROW($F56),77),"")</f>
        <v/>
      </c>
      <c r="E55" s="548" t="str">
        <f t="shared" si="0"/>
        <v/>
      </c>
    </row>
    <row r="56" spans="1:5" s="9" customFormat="1" ht="12.75" x14ac:dyDescent="0.2">
      <c r="A56" s="292" t="str">
        <f>IF(INDEX('CoC Ranking Data'!$A$1:$CB$106,ROW($F57),4)&lt;&gt;"",INDEX('CoC Ranking Data'!$A$1:$CB$106,ROW($F57),4),"")</f>
        <v/>
      </c>
      <c r="B56" s="292" t="str">
        <f>IF(INDEX('CoC Ranking Data'!$A$1:$CB$106,ROW($F57),5)&lt;&gt;"",INDEX('CoC Ranking Data'!$A$1:$CB$106,ROW($F57),5),"")</f>
        <v/>
      </c>
      <c r="C56" s="293" t="str">
        <f>IF(INDEX('CoC Ranking Data'!$A$1:$CB$106,ROW($F57),76)&lt;&gt;"",INDEX('CoC Ranking Data'!$A$1:$CB$106,ROW($F57),76),"")</f>
        <v/>
      </c>
      <c r="D56" s="547" t="str">
        <f>IF(INDEX('CoC Ranking Data'!$A$1:$CB$106,ROW($F57),77)&lt;&gt;"",INDEX('CoC Ranking Data'!$A$1:$CB$106,ROW($F57),77),"")</f>
        <v/>
      </c>
      <c r="E56" s="548" t="str">
        <f t="shared" si="0"/>
        <v/>
      </c>
    </row>
    <row r="57" spans="1:5" x14ac:dyDescent="0.25">
      <c r="A57" s="292" t="str">
        <f>IF(INDEX('CoC Ranking Data'!$A$1:$CB$106,ROW($F58),4)&lt;&gt;"",INDEX('CoC Ranking Data'!$A$1:$CB$106,ROW($F58),4),"")</f>
        <v/>
      </c>
      <c r="B57" s="292" t="str">
        <f>IF(INDEX('CoC Ranking Data'!$A$1:$CB$106,ROW($F58),5)&lt;&gt;"",INDEX('CoC Ranking Data'!$A$1:$CB$106,ROW($F58),5),"")</f>
        <v/>
      </c>
      <c r="C57" s="293" t="str">
        <f>IF(INDEX('CoC Ranking Data'!$A$1:$CB$106,ROW($F58),76)&lt;&gt;"",INDEX('CoC Ranking Data'!$A$1:$CB$106,ROW($F58),76),"")</f>
        <v/>
      </c>
      <c r="D57" s="547" t="str">
        <f>IF(INDEX('CoC Ranking Data'!$A$1:$CB$106,ROW($F58),77)&lt;&gt;"",INDEX('CoC Ranking Data'!$A$1:$CB$106,ROW($F58),77),"")</f>
        <v/>
      </c>
      <c r="E57" s="548" t="str">
        <f t="shared" si="0"/>
        <v/>
      </c>
    </row>
    <row r="58" spans="1:5" x14ac:dyDescent="0.25">
      <c r="A58" s="292" t="str">
        <f>IF(INDEX('CoC Ranking Data'!$A$1:$CB$106,ROW($F59),4)&lt;&gt;"",INDEX('CoC Ranking Data'!$A$1:$CB$106,ROW($F59),4),"")</f>
        <v/>
      </c>
      <c r="B58" s="292" t="str">
        <f>IF(INDEX('CoC Ranking Data'!$A$1:$CB$106,ROW($F59),5)&lt;&gt;"",INDEX('CoC Ranking Data'!$A$1:$CB$106,ROW($F59),5),"")</f>
        <v/>
      </c>
      <c r="C58" s="293" t="str">
        <f>IF(INDEX('CoC Ranking Data'!$A$1:$CB$106,ROW($F59),76)&lt;&gt;"",INDEX('CoC Ranking Data'!$A$1:$CB$106,ROW($F59),76),"")</f>
        <v/>
      </c>
      <c r="D58" s="547" t="str">
        <f>IF(INDEX('CoC Ranking Data'!$A$1:$CB$106,ROW($F59),77)&lt;&gt;"",INDEX('CoC Ranking Data'!$A$1:$CB$106,ROW($F59),77),"")</f>
        <v/>
      </c>
      <c r="E58" s="548" t="str">
        <f t="shared" si="0"/>
        <v/>
      </c>
    </row>
    <row r="59" spans="1:5" x14ac:dyDescent="0.25">
      <c r="A59" s="292" t="str">
        <f>IF(INDEX('CoC Ranking Data'!$A$1:$CB$106,ROW($F60),4)&lt;&gt;"",INDEX('CoC Ranking Data'!$A$1:$CB$106,ROW($F60),4),"")</f>
        <v/>
      </c>
      <c r="B59" s="292" t="str">
        <f>IF(INDEX('CoC Ranking Data'!$A$1:$CB$106,ROW($F60),5)&lt;&gt;"",INDEX('CoC Ranking Data'!$A$1:$CB$106,ROW($F60),5),"")</f>
        <v/>
      </c>
      <c r="C59" s="293" t="str">
        <f>IF(INDEX('CoC Ranking Data'!$A$1:$CB$106,ROW($F60),76)&lt;&gt;"",INDEX('CoC Ranking Data'!$A$1:$CB$106,ROW($F60),76),"")</f>
        <v/>
      </c>
      <c r="D59" s="547" t="str">
        <f>IF(INDEX('CoC Ranking Data'!$A$1:$CB$106,ROW($F60),77)&lt;&gt;"",INDEX('CoC Ranking Data'!$A$1:$CB$106,ROW($F60),77),"")</f>
        <v/>
      </c>
      <c r="E59" s="548" t="str">
        <f t="shared" si="0"/>
        <v/>
      </c>
    </row>
    <row r="60" spans="1:5" x14ac:dyDescent="0.25">
      <c r="A60" s="292" t="str">
        <f>IF(INDEX('CoC Ranking Data'!$A$1:$CB$106,ROW($F61),4)&lt;&gt;"",INDEX('CoC Ranking Data'!$A$1:$CB$106,ROW($F61),4),"")</f>
        <v/>
      </c>
      <c r="B60" s="292" t="str">
        <f>IF(INDEX('CoC Ranking Data'!$A$1:$CB$106,ROW($F61),5)&lt;&gt;"",INDEX('CoC Ranking Data'!$A$1:$CB$106,ROW($F61),5),"")</f>
        <v/>
      </c>
      <c r="C60" s="293" t="str">
        <f>IF(INDEX('CoC Ranking Data'!$A$1:$CB$106,ROW($F61),76)&lt;&gt;"",INDEX('CoC Ranking Data'!$A$1:$CB$106,ROW($F61),76),"")</f>
        <v/>
      </c>
      <c r="D60" s="547" t="str">
        <f>IF(INDEX('CoC Ranking Data'!$A$1:$CB$106,ROW($F61),77)&lt;&gt;"",INDEX('CoC Ranking Data'!$A$1:$CB$106,ROW($F61),77),"")</f>
        <v/>
      </c>
      <c r="E60" s="548" t="str">
        <f t="shared" si="0"/>
        <v/>
      </c>
    </row>
    <row r="61" spans="1:5" x14ac:dyDescent="0.25">
      <c r="A61" s="292" t="str">
        <f>IF(INDEX('CoC Ranking Data'!$A$1:$CB$106,ROW($F62),4)&lt;&gt;"",INDEX('CoC Ranking Data'!$A$1:$CB$106,ROW($F62),4),"")</f>
        <v/>
      </c>
      <c r="B61" s="292" t="str">
        <f>IF(INDEX('CoC Ranking Data'!$A$1:$CB$106,ROW($F62),5)&lt;&gt;"",INDEX('CoC Ranking Data'!$A$1:$CB$106,ROW($F62),5),"")</f>
        <v/>
      </c>
      <c r="C61" s="293" t="str">
        <f>IF(INDEX('CoC Ranking Data'!$A$1:$CB$106,ROW($F62),76)&lt;&gt;"",INDEX('CoC Ranking Data'!$A$1:$CB$106,ROW($F62),76),"")</f>
        <v/>
      </c>
      <c r="D61" s="547" t="str">
        <f>IF(INDEX('CoC Ranking Data'!$A$1:$CB$106,ROW($F62),77)&lt;&gt;"",INDEX('CoC Ranking Data'!$A$1:$CB$106,ROW($F62),77),"")</f>
        <v/>
      </c>
      <c r="E61" s="548" t="str">
        <f t="shared" si="0"/>
        <v/>
      </c>
    </row>
    <row r="62" spans="1:5" x14ac:dyDescent="0.25">
      <c r="A62" s="292" t="str">
        <f>IF(INDEX('CoC Ranking Data'!$A$1:$CB$106,ROW($F63),4)&lt;&gt;"",INDEX('CoC Ranking Data'!$A$1:$CB$106,ROW($F63),4),"")</f>
        <v/>
      </c>
      <c r="B62" s="292" t="str">
        <f>IF(INDEX('CoC Ranking Data'!$A$1:$CB$106,ROW($F63),5)&lt;&gt;"",INDEX('CoC Ranking Data'!$A$1:$CB$106,ROW($F63),5),"")</f>
        <v/>
      </c>
      <c r="C62" s="293" t="str">
        <f>IF(INDEX('CoC Ranking Data'!$A$1:$CB$106,ROW($F63),76)&lt;&gt;"",INDEX('CoC Ranking Data'!$A$1:$CB$106,ROW($F63),76),"")</f>
        <v/>
      </c>
      <c r="D62" s="547" t="str">
        <f>IF(INDEX('CoC Ranking Data'!$A$1:$CB$106,ROW($F63),77)&lt;&gt;"",INDEX('CoC Ranking Data'!$A$1:$CB$106,ROW($F63),77),"")</f>
        <v/>
      </c>
      <c r="E62" s="548" t="str">
        <f t="shared" si="0"/>
        <v/>
      </c>
    </row>
    <row r="63" spans="1:5" x14ac:dyDescent="0.25">
      <c r="A63" s="292" t="str">
        <f>IF(INDEX('CoC Ranking Data'!$A$1:$CB$106,ROW($F64),4)&lt;&gt;"",INDEX('CoC Ranking Data'!$A$1:$CB$106,ROW($F64),4),"")</f>
        <v/>
      </c>
      <c r="B63" s="292" t="str">
        <f>IF(INDEX('CoC Ranking Data'!$A$1:$CB$106,ROW($F64),5)&lt;&gt;"",INDEX('CoC Ranking Data'!$A$1:$CB$106,ROW($F64),5),"")</f>
        <v/>
      </c>
      <c r="C63" s="293" t="str">
        <f>IF(INDEX('CoC Ranking Data'!$A$1:$CB$106,ROW($F64),76)&lt;&gt;"",INDEX('CoC Ranking Data'!$A$1:$CB$106,ROW($F64),76),"")</f>
        <v/>
      </c>
      <c r="D63" s="547" t="str">
        <f>IF(INDEX('CoC Ranking Data'!$A$1:$CB$106,ROW($F64),77)&lt;&gt;"",INDEX('CoC Ranking Data'!$A$1:$CB$106,ROW($F64),77),"")</f>
        <v/>
      </c>
      <c r="E63" s="548" t="str">
        <f t="shared" si="0"/>
        <v/>
      </c>
    </row>
    <row r="64" spans="1:5" x14ac:dyDescent="0.25">
      <c r="A64" s="292" t="str">
        <f>IF(INDEX('CoC Ranking Data'!$A$1:$CB$106,ROW($F65),4)&lt;&gt;"",INDEX('CoC Ranking Data'!$A$1:$CB$106,ROW($F65),4),"")</f>
        <v/>
      </c>
      <c r="B64" s="292" t="str">
        <f>IF(INDEX('CoC Ranking Data'!$A$1:$CB$106,ROW($F65),5)&lt;&gt;"",INDEX('CoC Ranking Data'!$A$1:$CB$106,ROW($F65),5),"")</f>
        <v/>
      </c>
      <c r="C64" s="293" t="str">
        <f>IF(INDEX('CoC Ranking Data'!$A$1:$CB$106,ROW($F65),76)&lt;&gt;"",INDEX('CoC Ranking Data'!$A$1:$CB$106,ROW($F65),76),"")</f>
        <v/>
      </c>
      <c r="D64" s="547" t="str">
        <f>IF(INDEX('CoC Ranking Data'!$A$1:$CB$106,ROW($F65),77)&lt;&gt;"",INDEX('CoC Ranking Data'!$A$1:$CB$106,ROW($F65),77),"")</f>
        <v/>
      </c>
      <c r="E64" s="548" t="str">
        <f t="shared" si="0"/>
        <v/>
      </c>
    </row>
    <row r="65" spans="1:5" x14ac:dyDescent="0.25">
      <c r="A65" s="292" t="str">
        <f>IF(INDEX('CoC Ranking Data'!$A$1:$CB$106,ROW($F66),4)&lt;&gt;"",INDEX('CoC Ranking Data'!$A$1:$CB$106,ROW($F66),4),"")</f>
        <v/>
      </c>
      <c r="B65" s="292" t="str">
        <f>IF(INDEX('CoC Ranking Data'!$A$1:$CB$106,ROW($F66),5)&lt;&gt;"",INDEX('CoC Ranking Data'!$A$1:$CB$106,ROW($F66),5),"")</f>
        <v/>
      </c>
      <c r="C65" s="293" t="str">
        <f>IF(INDEX('CoC Ranking Data'!$A$1:$CB$106,ROW($F66),76)&lt;&gt;"",INDEX('CoC Ranking Data'!$A$1:$CB$106,ROW($F66),76),"")</f>
        <v/>
      </c>
      <c r="D65" s="547" t="str">
        <f>IF(INDEX('CoC Ranking Data'!$A$1:$CB$106,ROW($F66),77)&lt;&gt;"",INDEX('CoC Ranking Data'!$A$1:$CB$106,ROW($F66),77),"")</f>
        <v/>
      </c>
      <c r="E65" s="548" t="str">
        <f t="shared" si="0"/>
        <v/>
      </c>
    </row>
    <row r="66" spans="1:5" x14ac:dyDescent="0.25">
      <c r="A66" s="292" t="str">
        <f>IF(INDEX('CoC Ranking Data'!$A$1:$CB$106,ROW($F67),4)&lt;&gt;"",INDEX('CoC Ranking Data'!$A$1:$CB$106,ROW($F67),4),"")</f>
        <v/>
      </c>
      <c r="B66" s="292" t="str">
        <f>IF(INDEX('CoC Ranking Data'!$A$1:$CB$106,ROW($F67),5)&lt;&gt;"",INDEX('CoC Ranking Data'!$A$1:$CB$106,ROW($F67),5),"")</f>
        <v/>
      </c>
      <c r="C66" s="293" t="str">
        <f>IF(INDEX('CoC Ranking Data'!$A$1:$CB$106,ROW($F67),76)&lt;&gt;"",INDEX('CoC Ranking Data'!$A$1:$CB$106,ROW($F67),76),"")</f>
        <v/>
      </c>
      <c r="D66" s="547" t="str">
        <f>IF(INDEX('CoC Ranking Data'!$A$1:$CB$106,ROW($F67),77)&lt;&gt;"",INDEX('CoC Ranking Data'!$A$1:$CB$106,ROW($F67),77),"")</f>
        <v/>
      </c>
      <c r="E66" s="548" t="str">
        <f t="shared" si="0"/>
        <v/>
      </c>
    </row>
    <row r="67" spans="1:5" x14ac:dyDescent="0.25">
      <c r="A67" s="292" t="str">
        <f>IF(INDEX('CoC Ranking Data'!$A$1:$CB$106,ROW($F68),4)&lt;&gt;"",INDEX('CoC Ranking Data'!$A$1:$CB$106,ROW($F68),4),"")</f>
        <v/>
      </c>
      <c r="B67" s="292" t="str">
        <f>IF(INDEX('CoC Ranking Data'!$A$1:$CB$106,ROW($F68),5)&lt;&gt;"",INDEX('CoC Ranking Data'!$A$1:$CB$106,ROW($F68),5),"")</f>
        <v/>
      </c>
      <c r="C67" s="293" t="str">
        <f>IF(INDEX('CoC Ranking Data'!$A$1:$CB$106,ROW($F68),76)&lt;&gt;"",INDEX('CoC Ranking Data'!$A$1:$CB$106,ROW($F68),76),"")</f>
        <v/>
      </c>
      <c r="D67" s="547" t="str">
        <f>IF(INDEX('CoC Ranking Data'!$A$1:$CB$106,ROW($F68),77)&lt;&gt;"",INDEX('CoC Ranking Data'!$A$1:$CB$106,ROW($F68),77),"")</f>
        <v/>
      </c>
      <c r="E67" s="548" t="str">
        <f t="shared" si="0"/>
        <v/>
      </c>
    </row>
    <row r="68" spans="1:5" x14ac:dyDescent="0.25">
      <c r="A68" s="292" t="str">
        <f>IF(INDEX('CoC Ranking Data'!$A$1:$CB$106,ROW($F69),4)&lt;&gt;"",INDEX('CoC Ranking Data'!$A$1:$CB$106,ROW($F69),4),"")</f>
        <v/>
      </c>
      <c r="B68" s="292" t="str">
        <f>IF(INDEX('CoC Ranking Data'!$A$1:$CB$106,ROW($F69),5)&lt;&gt;"",INDEX('CoC Ranking Data'!$A$1:$CB$106,ROW($F69),5),"")</f>
        <v/>
      </c>
      <c r="C68" s="293" t="str">
        <f>IF(INDEX('CoC Ranking Data'!$A$1:$CB$106,ROW($F69),76)&lt;&gt;"",INDEX('CoC Ranking Data'!$A$1:$CB$106,ROW($F69),76),"")</f>
        <v/>
      </c>
      <c r="D68" s="547" t="str">
        <f>IF(INDEX('CoC Ranking Data'!$A$1:$CB$106,ROW($F69),77)&lt;&gt;"",INDEX('CoC Ranking Data'!$A$1:$CB$106,ROW($F69),77),"")</f>
        <v/>
      </c>
      <c r="E68" s="548" t="str">
        <f t="shared" si="0"/>
        <v/>
      </c>
    </row>
    <row r="69" spans="1:5" x14ac:dyDescent="0.25">
      <c r="A69" s="292" t="str">
        <f>IF(INDEX('CoC Ranking Data'!$A$1:$CB$106,ROW($F70),4)&lt;&gt;"",INDEX('CoC Ranking Data'!$A$1:$CB$106,ROW($F70),4),"")</f>
        <v/>
      </c>
      <c r="B69" s="292" t="str">
        <f>IF(INDEX('CoC Ranking Data'!$A$1:$CB$106,ROW($F70),5)&lt;&gt;"",INDEX('CoC Ranking Data'!$A$1:$CB$106,ROW($F70),5),"")</f>
        <v/>
      </c>
      <c r="C69" s="293" t="str">
        <f>IF(INDEX('CoC Ranking Data'!$A$1:$CB$106,ROW($F70),76)&lt;&gt;"",INDEX('CoC Ranking Data'!$A$1:$CB$106,ROW($F70),76),"")</f>
        <v/>
      </c>
      <c r="D69" s="547" t="str">
        <f>IF(INDEX('CoC Ranking Data'!$A$1:$CB$106,ROW($F70),77)&lt;&gt;"",INDEX('CoC Ranking Data'!$A$1:$CB$106,ROW($F70),77),"")</f>
        <v/>
      </c>
      <c r="E69" s="548" t="str">
        <f t="shared" si="0"/>
        <v/>
      </c>
    </row>
    <row r="70" spans="1:5" x14ac:dyDescent="0.25">
      <c r="A70" s="292" t="str">
        <f>IF(INDEX('CoC Ranking Data'!$A$1:$CB$106,ROW($F71),4)&lt;&gt;"",INDEX('CoC Ranking Data'!$A$1:$CB$106,ROW($F71),4),"")</f>
        <v/>
      </c>
      <c r="B70" s="292" t="str">
        <f>IF(INDEX('CoC Ranking Data'!$A$1:$CB$106,ROW($F71),5)&lt;&gt;"",INDEX('CoC Ranking Data'!$A$1:$CB$106,ROW($F71),5),"")</f>
        <v/>
      </c>
      <c r="C70" s="293" t="str">
        <f>IF(INDEX('CoC Ranking Data'!$A$1:$CB$106,ROW($F71),76)&lt;&gt;"",INDEX('CoC Ranking Data'!$A$1:$CB$106,ROW($F71),76),"")</f>
        <v/>
      </c>
      <c r="D70" s="547" t="str">
        <f>IF(INDEX('CoC Ranking Data'!$A$1:$CB$106,ROW($F71),77)&lt;&gt;"",INDEX('CoC Ranking Data'!$A$1:$CB$106,ROW($F71),77),"")</f>
        <v/>
      </c>
      <c r="E70" s="548" t="str">
        <f t="shared" si="0"/>
        <v/>
      </c>
    </row>
    <row r="71" spans="1:5" x14ac:dyDescent="0.25">
      <c r="A71" s="292" t="str">
        <f>IF(INDEX('CoC Ranking Data'!$A$1:$CB$106,ROW($F72),4)&lt;&gt;"",INDEX('CoC Ranking Data'!$A$1:$CB$106,ROW($F72),4),"")</f>
        <v/>
      </c>
      <c r="B71" s="292" t="str">
        <f>IF(INDEX('CoC Ranking Data'!$A$1:$CB$106,ROW($F72),5)&lt;&gt;"",INDEX('CoC Ranking Data'!$A$1:$CB$106,ROW($F72),5),"")</f>
        <v/>
      </c>
      <c r="C71" s="293" t="str">
        <f>IF(INDEX('CoC Ranking Data'!$A$1:$CB$106,ROW($F72),76)&lt;&gt;"",INDEX('CoC Ranking Data'!$A$1:$CB$106,ROW($F72),76),"")</f>
        <v/>
      </c>
      <c r="D71" s="547" t="str">
        <f>IF(INDEX('CoC Ranking Data'!$A$1:$CB$106,ROW($F72),77)&lt;&gt;"",INDEX('CoC Ranking Data'!$A$1:$CB$106,ROW($F72),77),"")</f>
        <v/>
      </c>
      <c r="E71" s="548" t="str">
        <f t="shared" si="0"/>
        <v/>
      </c>
    </row>
    <row r="72" spans="1:5" x14ac:dyDescent="0.25">
      <c r="A72" s="292" t="str">
        <f>IF(INDEX('CoC Ranking Data'!$A$1:$CB$106,ROW($F73),4)&lt;&gt;"",INDEX('CoC Ranking Data'!$A$1:$CB$106,ROW($F73),4),"")</f>
        <v/>
      </c>
      <c r="B72" s="292" t="str">
        <f>IF(INDEX('CoC Ranking Data'!$A$1:$CB$106,ROW($F73),5)&lt;&gt;"",INDEX('CoC Ranking Data'!$A$1:$CB$106,ROW($F73),5),"")</f>
        <v/>
      </c>
      <c r="C72" s="293" t="str">
        <f>IF(INDEX('CoC Ranking Data'!$A$1:$CB$106,ROW($F73),76)&lt;&gt;"",INDEX('CoC Ranking Data'!$A$1:$CB$106,ROW($F73),76),"")</f>
        <v/>
      </c>
      <c r="D72" s="547" t="str">
        <f>IF(INDEX('CoC Ranking Data'!$A$1:$CB$106,ROW($F73),77)&lt;&gt;"",INDEX('CoC Ranking Data'!$A$1:$CB$106,ROW($F73),77),"")</f>
        <v/>
      </c>
      <c r="E72" s="548" t="str">
        <f t="shared" si="0"/>
        <v/>
      </c>
    </row>
    <row r="73" spans="1:5" x14ac:dyDescent="0.25">
      <c r="A73" s="292" t="str">
        <f>IF(INDEX('CoC Ranking Data'!$A$1:$CB$106,ROW($F74),4)&lt;&gt;"",INDEX('CoC Ranking Data'!$A$1:$CB$106,ROW($F74),4),"")</f>
        <v/>
      </c>
      <c r="B73" s="292" t="str">
        <f>IF(INDEX('CoC Ranking Data'!$A$1:$CB$106,ROW($F74),5)&lt;&gt;"",INDEX('CoC Ranking Data'!$A$1:$CB$106,ROW($F74),5),"")</f>
        <v/>
      </c>
      <c r="C73" s="293" t="str">
        <f>IF(INDEX('CoC Ranking Data'!$A$1:$CB$106,ROW($F74),76)&lt;&gt;"",INDEX('CoC Ranking Data'!$A$1:$CB$106,ROW($F74),76),"")</f>
        <v/>
      </c>
      <c r="D73" s="547" t="str">
        <f>IF(INDEX('CoC Ranking Data'!$A$1:$CB$106,ROW($F74),77)&lt;&gt;"",INDEX('CoC Ranking Data'!$A$1:$CB$106,ROW($F74),77),"")</f>
        <v/>
      </c>
      <c r="E73" s="548" t="str">
        <f t="shared" ref="E73:E102" si="1">IF($A73&lt;&gt;"",IF($C73 &lt;&gt;"",$C73,0) + IF($D73 &lt;&gt;"", $D73,0),"")</f>
        <v/>
      </c>
    </row>
    <row r="74" spans="1:5" x14ac:dyDescent="0.25">
      <c r="A74" s="292" t="str">
        <f>IF(INDEX('CoC Ranking Data'!$A$1:$CB$106,ROW($F75),4)&lt;&gt;"",INDEX('CoC Ranking Data'!$A$1:$CB$106,ROW($F75),4),"")</f>
        <v/>
      </c>
      <c r="B74" s="292" t="str">
        <f>IF(INDEX('CoC Ranking Data'!$A$1:$CB$106,ROW($F75),5)&lt;&gt;"",INDEX('CoC Ranking Data'!$A$1:$CB$106,ROW($F75),5),"")</f>
        <v/>
      </c>
      <c r="C74" s="293" t="str">
        <f>IF(INDEX('CoC Ranking Data'!$A$1:$CB$106,ROW($F75),76)&lt;&gt;"",INDEX('CoC Ranking Data'!$A$1:$CB$106,ROW($F75),76),"")</f>
        <v/>
      </c>
      <c r="D74" s="547" t="str">
        <f>IF(INDEX('CoC Ranking Data'!$A$1:$CB$106,ROW($F75),77)&lt;&gt;"",INDEX('CoC Ranking Data'!$A$1:$CB$106,ROW($F75),77),"")</f>
        <v/>
      </c>
      <c r="E74" s="548" t="str">
        <f t="shared" si="1"/>
        <v/>
      </c>
    </row>
    <row r="75" spans="1:5" x14ac:dyDescent="0.25">
      <c r="A75" s="292" t="str">
        <f>IF(INDEX('CoC Ranking Data'!$A$1:$CB$106,ROW($F76),4)&lt;&gt;"",INDEX('CoC Ranking Data'!$A$1:$CB$106,ROW($F76),4),"")</f>
        <v/>
      </c>
      <c r="B75" s="292" t="str">
        <f>IF(INDEX('CoC Ranking Data'!$A$1:$CB$106,ROW($F76),5)&lt;&gt;"",INDEX('CoC Ranking Data'!$A$1:$CB$106,ROW($F76),5),"")</f>
        <v/>
      </c>
      <c r="C75" s="293" t="str">
        <f>IF(INDEX('CoC Ranking Data'!$A$1:$CB$106,ROW($F76),76)&lt;&gt;"",INDEX('CoC Ranking Data'!$A$1:$CB$106,ROW($F76),76),"")</f>
        <v/>
      </c>
      <c r="D75" s="547" t="str">
        <f>IF(INDEX('CoC Ranking Data'!$A$1:$CB$106,ROW($F76),77)&lt;&gt;"",INDEX('CoC Ranking Data'!$A$1:$CB$106,ROW($F76),77),"")</f>
        <v/>
      </c>
      <c r="E75" s="548" t="str">
        <f t="shared" si="1"/>
        <v/>
      </c>
    </row>
    <row r="76" spans="1:5" x14ac:dyDescent="0.25">
      <c r="A76" s="292" t="str">
        <f>IF(INDEX('CoC Ranking Data'!$A$1:$CB$106,ROW($F77),4)&lt;&gt;"",INDEX('CoC Ranking Data'!$A$1:$CB$106,ROW($F77),4),"")</f>
        <v/>
      </c>
      <c r="B76" s="292" t="str">
        <f>IF(INDEX('CoC Ranking Data'!$A$1:$CB$106,ROW($F77),5)&lt;&gt;"",INDEX('CoC Ranking Data'!$A$1:$CB$106,ROW($F77),5),"")</f>
        <v/>
      </c>
      <c r="C76" s="293" t="str">
        <f>IF(INDEX('CoC Ranking Data'!$A$1:$CB$106,ROW($F77),76)&lt;&gt;"",INDEX('CoC Ranking Data'!$A$1:$CB$106,ROW($F77),76),"")</f>
        <v/>
      </c>
      <c r="D76" s="547" t="str">
        <f>IF(INDEX('CoC Ranking Data'!$A$1:$CB$106,ROW($F77),77)&lt;&gt;"",INDEX('CoC Ranking Data'!$A$1:$CB$106,ROW($F77),77),"")</f>
        <v/>
      </c>
      <c r="E76" s="548" t="str">
        <f t="shared" si="1"/>
        <v/>
      </c>
    </row>
    <row r="77" spans="1:5" x14ac:dyDescent="0.25">
      <c r="A77" s="292" t="str">
        <f>IF(INDEX('CoC Ranking Data'!$A$1:$CB$106,ROW($F78),4)&lt;&gt;"",INDEX('CoC Ranking Data'!$A$1:$CB$106,ROW($F78),4),"")</f>
        <v/>
      </c>
      <c r="B77" s="292" t="str">
        <f>IF(INDEX('CoC Ranking Data'!$A$1:$CB$106,ROW($F78),5)&lt;&gt;"",INDEX('CoC Ranking Data'!$A$1:$CB$106,ROW($F78),5),"")</f>
        <v/>
      </c>
      <c r="C77" s="293" t="str">
        <f>IF(INDEX('CoC Ranking Data'!$A$1:$CB$106,ROW($F78),76)&lt;&gt;"",INDEX('CoC Ranking Data'!$A$1:$CB$106,ROW($F78),76),"")</f>
        <v/>
      </c>
      <c r="D77" s="547" t="str">
        <f>IF(INDEX('CoC Ranking Data'!$A$1:$CB$106,ROW($F78),77)&lt;&gt;"",INDEX('CoC Ranking Data'!$A$1:$CB$106,ROW($F78),77),"")</f>
        <v/>
      </c>
      <c r="E77" s="548" t="str">
        <f t="shared" si="1"/>
        <v/>
      </c>
    </row>
    <row r="78" spans="1:5" x14ac:dyDescent="0.25">
      <c r="A78" s="292" t="str">
        <f>IF(INDEX('CoC Ranking Data'!$A$1:$CB$106,ROW($F79),4)&lt;&gt;"",INDEX('CoC Ranking Data'!$A$1:$CB$106,ROW($F79),4),"")</f>
        <v/>
      </c>
      <c r="B78" s="292" t="str">
        <f>IF(INDEX('CoC Ranking Data'!$A$1:$CB$106,ROW($F79),5)&lt;&gt;"",INDEX('CoC Ranking Data'!$A$1:$CB$106,ROW($F79),5),"")</f>
        <v/>
      </c>
      <c r="C78" s="293" t="str">
        <f>IF(INDEX('CoC Ranking Data'!$A$1:$CB$106,ROW($F79),76)&lt;&gt;"",INDEX('CoC Ranking Data'!$A$1:$CB$106,ROW($F79),76),"")</f>
        <v/>
      </c>
      <c r="D78" s="547" t="str">
        <f>IF(INDEX('CoC Ranking Data'!$A$1:$CB$106,ROW($F79),77)&lt;&gt;"",INDEX('CoC Ranking Data'!$A$1:$CB$106,ROW($F79),77),"")</f>
        <v/>
      </c>
      <c r="E78" s="548" t="str">
        <f t="shared" si="1"/>
        <v/>
      </c>
    </row>
    <row r="79" spans="1:5" x14ac:dyDescent="0.25">
      <c r="A79" s="292" t="str">
        <f>IF(INDEX('CoC Ranking Data'!$A$1:$CB$106,ROW($F80),4)&lt;&gt;"",INDEX('CoC Ranking Data'!$A$1:$CB$106,ROW($F80),4),"")</f>
        <v/>
      </c>
      <c r="B79" s="292" t="str">
        <f>IF(INDEX('CoC Ranking Data'!$A$1:$CB$106,ROW($F80),5)&lt;&gt;"",INDEX('CoC Ranking Data'!$A$1:$CB$106,ROW($F80),5),"")</f>
        <v/>
      </c>
      <c r="C79" s="293" t="str">
        <f>IF(INDEX('CoC Ranking Data'!$A$1:$CB$106,ROW($F80),76)&lt;&gt;"",INDEX('CoC Ranking Data'!$A$1:$CB$106,ROW($F80),76),"")</f>
        <v/>
      </c>
      <c r="D79" s="547" t="str">
        <f>IF(INDEX('CoC Ranking Data'!$A$1:$CB$106,ROW($F80),77)&lt;&gt;"",INDEX('CoC Ranking Data'!$A$1:$CB$106,ROW($F80),77),"")</f>
        <v/>
      </c>
      <c r="E79" s="548" t="str">
        <f t="shared" si="1"/>
        <v/>
      </c>
    </row>
    <row r="80" spans="1:5" x14ac:dyDescent="0.25">
      <c r="A80" s="292" t="str">
        <f>IF(INDEX('CoC Ranking Data'!$A$1:$CB$106,ROW($F81),4)&lt;&gt;"",INDEX('CoC Ranking Data'!$A$1:$CB$106,ROW($F81),4),"")</f>
        <v/>
      </c>
      <c r="B80" s="292" t="str">
        <f>IF(INDEX('CoC Ranking Data'!$A$1:$CB$106,ROW($F81),5)&lt;&gt;"",INDEX('CoC Ranking Data'!$A$1:$CB$106,ROW($F81),5),"")</f>
        <v/>
      </c>
      <c r="C80" s="293" t="str">
        <f>IF(INDEX('CoC Ranking Data'!$A$1:$CB$106,ROW($F81),76)&lt;&gt;"",INDEX('CoC Ranking Data'!$A$1:$CB$106,ROW($F81),76),"")</f>
        <v/>
      </c>
      <c r="D80" s="547" t="str">
        <f>IF(INDEX('CoC Ranking Data'!$A$1:$CB$106,ROW($F81),77)&lt;&gt;"",INDEX('CoC Ranking Data'!$A$1:$CB$106,ROW($F81),77),"")</f>
        <v/>
      </c>
      <c r="E80" s="548" t="str">
        <f t="shared" si="1"/>
        <v/>
      </c>
    </row>
    <row r="81" spans="1:5" x14ac:dyDescent="0.25">
      <c r="A81" s="292" t="str">
        <f>IF(INDEX('CoC Ranking Data'!$A$1:$CB$106,ROW($F82),4)&lt;&gt;"",INDEX('CoC Ranking Data'!$A$1:$CB$106,ROW($F82),4),"")</f>
        <v/>
      </c>
      <c r="B81" s="292" t="str">
        <f>IF(INDEX('CoC Ranking Data'!$A$1:$CB$106,ROW($F82),5)&lt;&gt;"",INDEX('CoC Ranking Data'!$A$1:$CB$106,ROW($F82),5),"")</f>
        <v/>
      </c>
      <c r="C81" s="293" t="str">
        <f>IF(INDEX('CoC Ranking Data'!$A$1:$CB$106,ROW($F82),76)&lt;&gt;"",INDEX('CoC Ranking Data'!$A$1:$CB$106,ROW($F82),76),"")</f>
        <v/>
      </c>
      <c r="D81" s="547" t="str">
        <f>IF(INDEX('CoC Ranking Data'!$A$1:$CB$106,ROW($F82),77)&lt;&gt;"",INDEX('CoC Ranking Data'!$A$1:$CB$106,ROW($F82),77),"")</f>
        <v/>
      </c>
      <c r="E81" s="548" t="str">
        <f t="shared" si="1"/>
        <v/>
      </c>
    </row>
    <row r="82" spans="1:5" x14ac:dyDescent="0.25">
      <c r="A82" s="292" t="str">
        <f>IF(INDEX('CoC Ranking Data'!$A$1:$CB$106,ROW($F83),4)&lt;&gt;"",INDEX('CoC Ranking Data'!$A$1:$CB$106,ROW($F83),4),"")</f>
        <v/>
      </c>
      <c r="B82" s="292" t="str">
        <f>IF(INDEX('CoC Ranking Data'!$A$1:$CB$106,ROW($F83),5)&lt;&gt;"",INDEX('CoC Ranking Data'!$A$1:$CB$106,ROW($F83),5),"")</f>
        <v/>
      </c>
      <c r="C82" s="293" t="str">
        <f>IF(INDEX('CoC Ranking Data'!$A$1:$CB$106,ROW($F83),76)&lt;&gt;"",INDEX('CoC Ranking Data'!$A$1:$CB$106,ROW($F83),76),"")</f>
        <v/>
      </c>
      <c r="D82" s="547" t="str">
        <f>IF(INDEX('CoC Ranking Data'!$A$1:$CB$106,ROW($F83),77)&lt;&gt;"",INDEX('CoC Ranking Data'!$A$1:$CB$106,ROW($F83),77),"")</f>
        <v/>
      </c>
      <c r="E82" s="548" t="str">
        <f t="shared" si="1"/>
        <v/>
      </c>
    </row>
    <row r="83" spans="1:5" x14ac:dyDescent="0.25">
      <c r="A83" s="292" t="str">
        <f>IF(INDEX('CoC Ranking Data'!$A$1:$CB$106,ROW($F84),4)&lt;&gt;"",INDEX('CoC Ranking Data'!$A$1:$CB$106,ROW($F84),4),"")</f>
        <v/>
      </c>
      <c r="B83" s="292" t="str">
        <f>IF(INDEX('CoC Ranking Data'!$A$1:$CB$106,ROW($F84),5)&lt;&gt;"",INDEX('CoC Ranking Data'!$A$1:$CB$106,ROW($F84),5),"")</f>
        <v/>
      </c>
      <c r="C83" s="293" t="str">
        <f>IF(INDEX('CoC Ranking Data'!$A$1:$CB$106,ROW($F84),76)&lt;&gt;"",INDEX('CoC Ranking Data'!$A$1:$CB$106,ROW($F84),76),"")</f>
        <v/>
      </c>
      <c r="D83" s="547" t="str">
        <f>IF(INDEX('CoC Ranking Data'!$A$1:$CB$106,ROW($F84),77)&lt;&gt;"",INDEX('CoC Ranking Data'!$A$1:$CB$106,ROW($F84),77),"")</f>
        <v/>
      </c>
      <c r="E83" s="548" t="str">
        <f t="shared" si="1"/>
        <v/>
      </c>
    </row>
    <row r="84" spans="1:5" x14ac:dyDescent="0.25">
      <c r="A84" s="292" t="str">
        <f>IF(INDEX('CoC Ranking Data'!$A$1:$CB$106,ROW($F85),4)&lt;&gt;"",INDEX('CoC Ranking Data'!$A$1:$CB$106,ROW($F85),4),"")</f>
        <v/>
      </c>
      <c r="B84" s="292" t="str">
        <f>IF(INDEX('CoC Ranking Data'!$A$1:$CB$106,ROW($F85),5)&lt;&gt;"",INDEX('CoC Ranking Data'!$A$1:$CB$106,ROW($F85),5),"")</f>
        <v/>
      </c>
      <c r="C84" s="293" t="str">
        <f>IF(INDEX('CoC Ranking Data'!$A$1:$CB$106,ROW($F85),76)&lt;&gt;"",INDEX('CoC Ranking Data'!$A$1:$CB$106,ROW($F85),76),"")</f>
        <v/>
      </c>
      <c r="D84" s="547" t="str">
        <f>IF(INDEX('CoC Ranking Data'!$A$1:$CB$106,ROW($F85),77)&lt;&gt;"",INDEX('CoC Ranking Data'!$A$1:$CB$106,ROW($F85),77),"")</f>
        <v/>
      </c>
      <c r="E84" s="548" t="str">
        <f t="shared" si="1"/>
        <v/>
      </c>
    </row>
    <row r="85" spans="1:5" x14ac:dyDescent="0.25">
      <c r="A85" s="292" t="str">
        <f>IF(INDEX('CoC Ranking Data'!$A$1:$CB$106,ROW($F86),4)&lt;&gt;"",INDEX('CoC Ranking Data'!$A$1:$CB$106,ROW($F86),4),"")</f>
        <v/>
      </c>
      <c r="B85" s="292" t="str">
        <f>IF(INDEX('CoC Ranking Data'!$A$1:$CB$106,ROW($F86),5)&lt;&gt;"",INDEX('CoC Ranking Data'!$A$1:$CB$106,ROW($F86),5),"")</f>
        <v/>
      </c>
      <c r="C85" s="293" t="str">
        <f>IF(INDEX('CoC Ranking Data'!$A$1:$CB$106,ROW($F86),76)&lt;&gt;"",INDEX('CoC Ranking Data'!$A$1:$CB$106,ROW($F86),76),"")</f>
        <v/>
      </c>
      <c r="D85" s="547" t="str">
        <f>IF(INDEX('CoC Ranking Data'!$A$1:$CB$106,ROW($F86),77)&lt;&gt;"",INDEX('CoC Ranking Data'!$A$1:$CB$106,ROW($F86),77),"")</f>
        <v/>
      </c>
      <c r="E85" s="548" t="str">
        <f t="shared" si="1"/>
        <v/>
      </c>
    </row>
    <row r="86" spans="1:5" x14ac:dyDescent="0.25">
      <c r="A86" s="292" t="str">
        <f>IF(INDEX('CoC Ranking Data'!$A$1:$CB$106,ROW($F87),4)&lt;&gt;"",INDEX('CoC Ranking Data'!$A$1:$CB$106,ROW($F87),4),"")</f>
        <v/>
      </c>
      <c r="B86" s="292" t="str">
        <f>IF(INDEX('CoC Ranking Data'!$A$1:$CB$106,ROW($F87),5)&lt;&gt;"",INDEX('CoC Ranking Data'!$A$1:$CB$106,ROW($F87),5),"")</f>
        <v/>
      </c>
      <c r="C86" s="293" t="str">
        <f>IF(INDEX('CoC Ranking Data'!$A$1:$CB$106,ROW($F87),76)&lt;&gt;"",INDEX('CoC Ranking Data'!$A$1:$CB$106,ROW($F87),76),"")</f>
        <v/>
      </c>
      <c r="D86" s="547" t="str">
        <f>IF(INDEX('CoC Ranking Data'!$A$1:$CB$106,ROW($F87),77)&lt;&gt;"",INDEX('CoC Ranking Data'!$A$1:$CB$106,ROW($F87),77),"")</f>
        <v/>
      </c>
      <c r="E86" s="548" t="str">
        <f t="shared" si="1"/>
        <v/>
      </c>
    </row>
    <row r="87" spans="1:5" x14ac:dyDescent="0.25">
      <c r="A87" s="292" t="str">
        <f>IF(INDEX('CoC Ranking Data'!$A$1:$CB$106,ROW($F88),4)&lt;&gt;"",INDEX('CoC Ranking Data'!$A$1:$CB$106,ROW($F88),4),"")</f>
        <v/>
      </c>
      <c r="B87" s="292" t="str">
        <f>IF(INDEX('CoC Ranking Data'!$A$1:$CB$106,ROW($F88),5)&lt;&gt;"",INDEX('CoC Ranking Data'!$A$1:$CB$106,ROW($F88),5),"")</f>
        <v/>
      </c>
      <c r="C87" s="293" t="str">
        <f>IF(INDEX('CoC Ranking Data'!$A$1:$CB$106,ROW($F88),76)&lt;&gt;"",INDEX('CoC Ranking Data'!$A$1:$CB$106,ROW($F88),76),"")</f>
        <v/>
      </c>
      <c r="D87" s="547" t="str">
        <f>IF(INDEX('CoC Ranking Data'!$A$1:$CB$106,ROW($F88),77)&lt;&gt;"",INDEX('CoC Ranking Data'!$A$1:$CB$106,ROW($F88),77),"")</f>
        <v/>
      </c>
      <c r="E87" s="548" t="str">
        <f t="shared" si="1"/>
        <v/>
      </c>
    </row>
    <row r="88" spans="1:5" s="9" customFormat="1" ht="12.75" x14ac:dyDescent="0.2">
      <c r="A88" s="292" t="str">
        <f>IF(INDEX('CoC Ranking Data'!$A$1:$CB$106,ROW($F89),4)&lt;&gt;"",INDEX('CoC Ranking Data'!$A$1:$CB$106,ROW($F89),4),"")</f>
        <v/>
      </c>
      <c r="B88" s="292" t="str">
        <f>IF(INDEX('CoC Ranking Data'!$A$1:$CB$106,ROW($F89),5)&lt;&gt;"",INDEX('CoC Ranking Data'!$A$1:$CB$106,ROW($F89),5),"")</f>
        <v/>
      </c>
      <c r="C88" s="293" t="str">
        <f>IF(INDEX('CoC Ranking Data'!$A$1:$CB$106,ROW($F89),76)&lt;&gt;"",INDEX('CoC Ranking Data'!$A$1:$CB$106,ROW($F89),76),"")</f>
        <v/>
      </c>
      <c r="D88" s="547" t="str">
        <f>IF(INDEX('CoC Ranking Data'!$A$1:$CB$106,ROW($F89),77)&lt;&gt;"",INDEX('CoC Ranking Data'!$A$1:$CB$106,ROW($F89),77),"")</f>
        <v/>
      </c>
      <c r="E88" s="548" t="str">
        <f t="shared" si="1"/>
        <v/>
      </c>
    </row>
    <row r="89" spans="1:5" x14ac:dyDescent="0.25">
      <c r="A89" s="292" t="str">
        <f>IF(INDEX('CoC Ranking Data'!$A$1:$CB$106,ROW($F90),4)&lt;&gt;"",INDEX('CoC Ranking Data'!$A$1:$CB$106,ROW($F90),4),"")</f>
        <v/>
      </c>
      <c r="B89" s="292" t="str">
        <f>IF(INDEX('CoC Ranking Data'!$A$1:$CB$106,ROW($F90),5)&lt;&gt;"",INDEX('CoC Ranking Data'!$A$1:$CB$106,ROW($F90),5),"")</f>
        <v/>
      </c>
      <c r="C89" s="293" t="str">
        <f>IF(INDEX('CoC Ranking Data'!$A$1:$CB$106,ROW($F90),76)&lt;&gt;"",INDEX('CoC Ranking Data'!$A$1:$CB$106,ROW($F90),76),"")</f>
        <v/>
      </c>
      <c r="D89" s="547" t="str">
        <f>IF(INDEX('CoC Ranking Data'!$A$1:$CB$106,ROW($F90),77)&lt;&gt;"",INDEX('CoC Ranking Data'!$A$1:$CB$106,ROW($F90),77),"")</f>
        <v/>
      </c>
      <c r="E89" s="548" t="str">
        <f t="shared" si="1"/>
        <v/>
      </c>
    </row>
    <row r="90" spans="1:5" x14ac:dyDescent="0.25">
      <c r="A90" s="292" t="str">
        <f>IF(INDEX('CoC Ranking Data'!$A$1:$CB$106,ROW($F91),4)&lt;&gt;"",INDEX('CoC Ranking Data'!$A$1:$CB$106,ROW($F91),4),"")</f>
        <v/>
      </c>
      <c r="B90" s="292" t="str">
        <f>IF(INDEX('CoC Ranking Data'!$A$1:$CB$106,ROW($F91),5)&lt;&gt;"",INDEX('CoC Ranking Data'!$A$1:$CB$106,ROW($F91),5),"")</f>
        <v/>
      </c>
      <c r="C90" s="293" t="str">
        <f>IF(INDEX('CoC Ranking Data'!$A$1:$CB$106,ROW($F91),76)&lt;&gt;"",INDEX('CoC Ranking Data'!$A$1:$CB$106,ROW($F91),76),"")</f>
        <v/>
      </c>
      <c r="D90" s="547" t="str">
        <f>IF(INDEX('CoC Ranking Data'!$A$1:$CB$106,ROW($F91),77)&lt;&gt;"",INDEX('CoC Ranking Data'!$A$1:$CB$106,ROW($F91),77),"")</f>
        <v/>
      </c>
      <c r="E90" s="548" t="str">
        <f t="shared" si="1"/>
        <v/>
      </c>
    </row>
    <row r="91" spans="1:5" x14ac:dyDescent="0.25">
      <c r="A91" s="292" t="str">
        <f>IF(INDEX('CoC Ranking Data'!$A$1:$CB$106,ROW($F92),4)&lt;&gt;"",INDEX('CoC Ranking Data'!$A$1:$CB$106,ROW($F92),4),"")</f>
        <v/>
      </c>
      <c r="B91" s="292" t="str">
        <f>IF(INDEX('CoC Ranking Data'!$A$1:$CB$106,ROW($F92),5)&lt;&gt;"",INDEX('CoC Ranking Data'!$A$1:$CB$106,ROW($F92),5),"")</f>
        <v/>
      </c>
      <c r="C91" s="293" t="str">
        <f>IF(INDEX('CoC Ranking Data'!$A$1:$CB$106,ROW($F92),76)&lt;&gt;"",INDEX('CoC Ranking Data'!$A$1:$CB$106,ROW($F92),76),"")</f>
        <v/>
      </c>
      <c r="D91" s="547" t="str">
        <f>IF(INDEX('CoC Ranking Data'!$A$1:$CB$106,ROW($F92),77)&lt;&gt;"",INDEX('CoC Ranking Data'!$A$1:$CB$106,ROW($F92),77),"")</f>
        <v/>
      </c>
      <c r="E91" s="548" t="str">
        <f t="shared" si="1"/>
        <v/>
      </c>
    </row>
    <row r="92" spans="1:5" x14ac:dyDescent="0.25">
      <c r="A92" s="292" t="str">
        <f>IF(INDEX('CoC Ranking Data'!$A$1:$CB$106,ROW($F93),4)&lt;&gt;"",INDEX('CoC Ranking Data'!$A$1:$CB$106,ROW($F93),4),"")</f>
        <v/>
      </c>
      <c r="B92" s="292" t="str">
        <f>IF(INDEX('CoC Ranking Data'!$A$1:$CB$106,ROW($F93),5)&lt;&gt;"",INDEX('CoC Ranking Data'!$A$1:$CB$106,ROW($F93),5),"")</f>
        <v/>
      </c>
      <c r="C92" s="293" t="str">
        <f>IF(INDEX('CoC Ranking Data'!$A$1:$CB$106,ROW($F93),76)&lt;&gt;"",INDEX('CoC Ranking Data'!$A$1:$CB$106,ROW($F93),76),"")</f>
        <v/>
      </c>
      <c r="D92" s="547" t="str">
        <f>IF(INDEX('CoC Ranking Data'!$A$1:$CB$106,ROW($F93),77)&lt;&gt;"",INDEX('CoC Ranking Data'!$A$1:$CB$106,ROW($F93),77),"")</f>
        <v/>
      </c>
      <c r="E92" s="548" t="str">
        <f t="shared" si="1"/>
        <v/>
      </c>
    </row>
    <row r="93" spans="1:5" x14ac:dyDescent="0.25">
      <c r="A93" s="292" t="str">
        <f>IF(INDEX('CoC Ranking Data'!$A$1:$CB$106,ROW($F94),4)&lt;&gt;"",INDEX('CoC Ranking Data'!$A$1:$CB$106,ROW($F94),4),"")</f>
        <v/>
      </c>
      <c r="B93" s="292" t="str">
        <f>IF(INDEX('CoC Ranking Data'!$A$1:$CB$106,ROW($F94),5)&lt;&gt;"",INDEX('CoC Ranking Data'!$A$1:$CB$106,ROW($F94),5),"")</f>
        <v/>
      </c>
      <c r="C93" s="293" t="str">
        <f>IF(INDEX('CoC Ranking Data'!$A$1:$CB$106,ROW($F94),76)&lt;&gt;"",INDEX('CoC Ranking Data'!$A$1:$CB$106,ROW($F94),76),"")</f>
        <v/>
      </c>
      <c r="D93" s="547" t="str">
        <f>IF(INDEX('CoC Ranking Data'!$A$1:$CB$106,ROW($F94),77)&lt;&gt;"",INDEX('CoC Ranking Data'!$A$1:$CB$106,ROW($F94),77),"")</f>
        <v/>
      </c>
      <c r="E93" s="548" t="str">
        <f t="shared" si="1"/>
        <v/>
      </c>
    </row>
    <row r="94" spans="1:5" x14ac:dyDescent="0.25">
      <c r="A94" s="292" t="str">
        <f>IF(INDEX('CoC Ranking Data'!$A$1:$CB$106,ROW($F95),4)&lt;&gt;"",INDEX('CoC Ranking Data'!$A$1:$CB$106,ROW($F95),4),"")</f>
        <v/>
      </c>
      <c r="B94" s="292" t="str">
        <f>IF(INDEX('CoC Ranking Data'!$A$1:$CB$106,ROW($F95),5)&lt;&gt;"",INDEX('CoC Ranking Data'!$A$1:$CB$106,ROW($F95),5),"")</f>
        <v/>
      </c>
      <c r="C94" s="293" t="str">
        <f>IF(INDEX('CoC Ranking Data'!$A$1:$CB$106,ROW($F95),76)&lt;&gt;"",INDEX('CoC Ranking Data'!$A$1:$CB$106,ROW($F95),76),"")</f>
        <v/>
      </c>
      <c r="D94" s="547" t="str">
        <f>IF(INDEX('CoC Ranking Data'!$A$1:$CB$106,ROW($F95),77)&lt;&gt;"",INDEX('CoC Ranking Data'!$A$1:$CB$106,ROW($F95),77),"")</f>
        <v/>
      </c>
      <c r="E94" s="548" t="str">
        <f t="shared" si="1"/>
        <v/>
      </c>
    </row>
    <row r="95" spans="1:5" x14ac:dyDescent="0.25">
      <c r="A95" s="292" t="str">
        <f>IF(INDEX('CoC Ranking Data'!$A$1:$CB$106,ROW($F96),4)&lt;&gt;"",INDEX('CoC Ranking Data'!$A$1:$CB$106,ROW($F96),4),"")</f>
        <v/>
      </c>
      <c r="B95" s="292" t="str">
        <f>IF(INDEX('CoC Ranking Data'!$A$1:$CB$106,ROW($F96),5)&lt;&gt;"",INDEX('CoC Ranking Data'!$A$1:$CB$106,ROW($F96),5),"")</f>
        <v/>
      </c>
      <c r="C95" s="293" t="str">
        <f>IF(INDEX('CoC Ranking Data'!$A$1:$CB$106,ROW($F96),76)&lt;&gt;"",INDEX('CoC Ranking Data'!$A$1:$CB$106,ROW($F96),76),"")</f>
        <v/>
      </c>
      <c r="D95" s="547" t="str">
        <f>IF(INDEX('CoC Ranking Data'!$A$1:$CB$106,ROW($F96),77)&lt;&gt;"",INDEX('CoC Ranking Data'!$A$1:$CB$106,ROW($F96),77),"")</f>
        <v/>
      </c>
      <c r="E95" s="548" t="str">
        <f t="shared" si="1"/>
        <v/>
      </c>
    </row>
    <row r="96" spans="1:5" x14ac:dyDescent="0.25">
      <c r="A96" s="292" t="str">
        <f>IF(INDEX('CoC Ranking Data'!$A$1:$CB$106,ROW($F97),4)&lt;&gt;"",INDEX('CoC Ranking Data'!$A$1:$CB$106,ROW($F97),4),"")</f>
        <v/>
      </c>
      <c r="B96" s="292" t="str">
        <f>IF(INDEX('CoC Ranking Data'!$A$1:$CB$106,ROW($F97),5)&lt;&gt;"",INDEX('CoC Ranking Data'!$A$1:$CB$106,ROW($F97),5),"")</f>
        <v/>
      </c>
      <c r="C96" s="293" t="str">
        <f>IF(INDEX('CoC Ranking Data'!$A$1:$CB$106,ROW($F97),76)&lt;&gt;"",INDEX('CoC Ranking Data'!$A$1:$CB$106,ROW($F97),76),"")</f>
        <v/>
      </c>
      <c r="D96" s="547" t="str">
        <f>IF(INDEX('CoC Ranking Data'!$A$1:$CB$106,ROW($F97),77)&lt;&gt;"",INDEX('CoC Ranking Data'!$A$1:$CB$106,ROW($F97),77),"")</f>
        <v/>
      </c>
      <c r="E96" s="548" t="str">
        <f t="shared" si="1"/>
        <v/>
      </c>
    </row>
    <row r="97" spans="1:5" x14ac:dyDescent="0.25">
      <c r="A97" s="292" t="str">
        <f>IF(INDEX('CoC Ranking Data'!$A$1:$CB$106,ROW($F98),4)&lt;&gt;"",INDEX('CoC Ranking Data'!$A$1:$CB$106,ROW($F98),4),"")</f>
        <v/>
      </c>
      <c r="B97" s="292" t="str">
        <f>IF(INDEX('CoC Ranking Data'!$A$1:$CB$106,ROW($F98),5)&lt;&gt;"",INDEX('CoC Ranking Data'!$A$1:$CB$106,ROW($F98),5),"")</f>
        <v/>
      </c>
      <c r="C97" s="293" t="str">
        <f>IF(INDEX('CoC Ranking Data'!$A$1:$CB$106,ROW($F98),76)&lt;&gt;"",INDEX('CoC Ranking Data'!$A$1:$CB$106,ROW($F98),76),"")</f>
        <v/>
      </c>
      <c r="D97" s="547" t="str">
        <f>IF(INDEX('CoC Ranking Data'!$A$1:$CB$106,ROW($F98),77)&lt;&gt;"",INDEX('CoC Ranking Data'!$A$1:$CB$106,ROW($F98),77),"")</f>
        <v/>
      </c>
      <c r="E97" s="548" t="str">
        <f t="shared" si="1"/>
        <v/>
      </c>
    </row>
    <row r="98" spans="1:5" x14ac:dyDescent="0.25">
      <c r="A98" s="292" t="str">
        <f>IF(INDEX('CoC Ranking Data'!$A$1:$CB$106,ROW($F99),4)&lt;&gt;"",INDEX('CoC Ranking Data'!$A$1:$CB$106,ROW($F99),4),"")</f>
        <v/>
      </c>
      <c r="B98" s="292" t="str">
        <f>IF(INDEX('CoC Ranking Data'!$A$1:$CB$106,ROW($F99),5)&lt;&gt;"",INDEX('CoC Ranking Data'!$A$1:$CB$106,ROW($F99),5),"")</f>
        <v/>
      </c>
      <c r="C98" s="293" t="str">
        <f>IF(INDEX('CoC Ranking Data'!$A$1:$CB$106,ROW($F99),76)&lt;&gt;"",INDEX('CoC Ranking Data'!$A$1:$CB$106,ROW($F99),76),"")</f>
        <v/>
      </c>
      <c r="D98" s="547" t="str">
        <f>IF(INDEX('CoC Ranking Data'!$A$1:$CB$106,ROW($F99),77)&lt;&gt;"",INDEX('CoC Ranking Data'!$A$1:$CB$106,ROW($F99),77),"")</f>
        <v/>
      </c>
      <c r="E98" s="548" t="str">
        <f t="shared" si="1"/>
        <v/>
      </c>
    </row>
    <row r="99" spans="1:5" x14ac:dyDescent="0.25">
      <c r="A99" s="292" t="str">
        <f>IF(INDEX('CoC Ranking Data'!$A$1:$CB$106,ROW($F100),4)&lt;&gt;"",INDEX('CoC Ranking Data'!$A$1:$CB$106,ROW($F100),4),"")</f>
        <v/>
      </c>
      <c r="B99" s="292" t="str">
        <f>IF(INDEX('CoC Ranking Data'!$A$1:$CB$106,ROW($F100),5)&lt;&gt;"",INDEX('CoC Ranking Data'!$A$1:$CB$106,ROW($F100),5),"")</f>
        <v/>
      </c>
      <c r="C99" s="293" t="str">
        <f>IF(INDEX('CoC Ranking Data'!$A$1:$CB$106,ROW($F100),76)&lt;&gt;"",INDEX('CoC Ranking Data'!$A$1:$CB$106,ROW($F100),76),"")</f>
        <v/>
      </c>
      <c r="D99" s="547" t="str">
        <f>IF(INDEX('CoC Ranking Data'!$A$1:$CB$106,ROW($F100),77)&lt;&gt;"",INDEX('CoC Ranking Data'!$A$1:$CB$106,ROW($F100),77),"")</f>
        <v/>
      </c>
      <c r="E99" s="548" t="str">
        <f t="shared" si="1"/>
        <v/>
      </c>
    </row>
    <row r="100" spans="1:5" x14ac:dyDescent="0.25">
      <c r="A100" s="292" t="str">
        <f>IF(INDEX('CoC Ranking Data'!$A$1:$CB$106,ROW($F101),4)&lt;&gt;"",INDEX('CoC Ranking Data'!$A$1:$CB$106,ROW($F101),4),"")</f>
        <v/>
      </c>
      <c r="B100" s="292" t="str">
        <f>IF(INDEX('CoC Ranking Data'!$A$1:$CB$106,ROW($F101),5)&lt;&gt;"",INDEX('CoC Ranking Data'!$A$1:$CB$106,ROW($F101),5),"")</f>
        <v/>
      </c>
      <c r="C100" s="293" t="str">
        <f>IF(INDEX('CoC Ranking Data'!$A$1:$CB$106,ROW($F101),76)&lt;&gt;"",INDEX('CoC Ranking Data'!$A$1:$CB$106,ROW($F101),76),"")</f>
        <v/>
      </c>
      <c r="D100" s="547" t="str">
        <f>IF(INDEX('CoC Ranking Data'!$A$1:$CB$106,ROW($F101),77)&lt;&gt;"",INDEX('CoC Ranking Data'!$A$1:$CB$106,ROW($F101),77),"")</f>
        <v/>
      </c>
      <c r="E100" s="548" t="str">
        <f t="shared" si="1"/>
        <v/>
      </c>
    </row>
    <row r="101" spans="1:5" x14ac:dyDescent="0.25">
      <c r="A101" s="292" t="str">
        <f>IF(INDEX('CoC Ranking Data'!$A$1:$CB$106,ROW($F102),4)&lt;&gt;"",INDEX('CoC Ranking Data'!$A$1:$CB$106,ROW($F102),4),"")</f>
        <v/>
      </c>
      <c r="B101" s="292" t="str">
        <f>IF(INDEX('CoC Ranking Data'!$A$1:$CB$106,ROW($F102),5)&lt;&gt;"",INDEX('CoC Ranking Data'!$A$1:$CB$106,ROW($F102),5),"")</f>
        <v/>
      </c>
      <c r="C101" s="293" t="str">
        <f>IF(INDEX('CoC Ranking Data'!$A$1:$CB$106,ROW($F102),76)&lt;&gt;"",INDEX('CoC Ranking Data'!$A$1:$CB$106,ROW($F102),76),"")</f>
        <v/>
      </c>
      <c r="D101" s="547" t="str">
        <f>IF(INDEX('CoC Ranking Data'!$A$1:$CB$106,ROW($F102),77)&lt;&gt;"",INDEX('CoC Ranking Data'!$A$1:$CB$106,ROW($F102),77),"")</f>
        <v/>
      </c>
      <c r="E101" s="548" t="str">
        <f t="shared" si="1"/>
        <v/>
      </c>
    </row>
    <row r="102" spans="1:5" x14ac:dyDescent="0.25">
      <c r="A102" s="292" t="str">
        <f>IF(INDEX('CoC Ranking Data'!$A$1:$CB$106,ROW($F103),4)&lt;&gt;"",INDEX('CoC Ranking Data'!$A$1:$CB$106,ROW($F103),4),"")</f>
        <v/>
      </c>
      <c r="B102" s="292" t="str">
        <f>IF(INDEX('CoC Ranking Data'!$A$1:$CB$106,ROW($F103),5)&lt;&gt;"",INDEX('CoC Ranking Data'!$A$1:$CB$106,ROW($F103),5),"")</f>
        <v/>
      </c>
      <c r="C102" s="293" t="str">
        <f>IF(INDEX('CoC Ranking Data'!$A$1:$CB$106,ROW($F103),76)&lt;&gt;"",INDEX('CoC Ranking Data'!$A$1:$CB$106,ROW($F103),76),"")</f>
        <v/>
      </c>
      <c r="D102" s="547" t="str">
        <f>IF(INDEX('CoC Ranking Data'!$A$1:$CB$106,ROW($F103),77)&lt;&gt;"",INDEX('CoC Ranking Data'!$A$1:$CB$106,ROW($F103),77),"")</f>
        <v/>
      </c>
      <c r="E102" s="548" t="str">
        <f t="shared" si="1"/>
        <v/>
      </c>
    </row>
  </sheetData>
  <sheetProtection algorithmName="SHA-512" hashValue="v3O8ICbIa/MueH1CJDueMy/tSWiVIx9YlZbeCWtB0EpKEmyQp4Tl3VQGM5Pogd3U3iLg0533UJ0Epv/BjPCUQw==" saltValue="TqsI8tO617EAXm/7WpS8Xg==" spinCount="100000" sheet="1" objects="1" scenarios="1" selectLockedCells="1"/>
  <autoFilter ref="A7:E7" xr:uid="{00000000-0009-0000-0000-000024000000}">
    <sortState xmlns:xlrd2="http://schemas.microsoft.com/office/spreadsheetml/2017/richdata2" ref="A10:E56">
      <sortCondition ref="A9"/>
    </sortState>
  </autoFilter>
  <hyperlinks>
    <hyperlink ref="D1" location="'Scoring Chart'!A1" display="Return to Scoring Chart" xr:uid="{00000000-0004-0000-2400-000000000000}"/>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2"/>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18.85546875" style="13" customWidth="1"/>
    <col min="5" max="6" width="21.42578125" style="13" customWidth="1"/>
    <col min="7" max="16384" width="9.140625" style="13"/>
  </cols>
  <sheetData>
    <row r="1" spans="1:5" ht="15.75" x14ac:dyDescent="0.25">
      <c r="A1" s="337"/>
      <c r="B1" s="413" t="s">
        <v>846</v>
      </c>
      <c r="C1"/>
      <c r="D1" s="425"/>
      <c r="E1" s="445" t="s">
        <v>581</v>
      </c>
    </row>
    <row r="2" spans="1:5" customFormat="1" ht="15.75" customHeight="1" x14ac:dyDescent="0.25">
      <c r="A2" s="338"/>
      <c r="B2" s="426" t="s">
        <v>839</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03" t="s">
        <v>257</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208">
        <f>IF(INDEX('CoC Ranking Data'!$A$1:$CB$106,ROW($E9),40)&lt;&gt;"",INDEX('CoC Ranking Data'!$A$1:$CB$106,ROW($E9),40),"")</f>
        <v>0</v>
      </c>
      <c r="E6" s="321">
        <f>IF(AND(A6&lt;&gt;"", D6&lt;&gt;""), IF(D6 &lt;= 0.05, 4, 0), "")</f>
        <v>4</v>
      </c>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208">
        <f>IF(INDEX('CoC Ranking Data'!$A$1:$CB$106,ROW($E10),40)&lt;&gt;"",INDEX('CoC Ranking Data'!$A$1:$CB$106,ROW($E10),40),"")</f>
        <v>2.93E-2</v>
      </c>
      <c r="E7" s="321">
        <f t="shared" ref="E7:E70" si="0">IF(AND(A7&lt;&gt;"", D7&lt;&gt;""), IF(D7 &lt;= 0.05, 4, 0), "")</f>
        <v>4</v>
      </c>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208">
        <f>IF(INDEX('CoC Ranking Data'!$A$1:$CB$106,ROW($E11),40)&lt;&gt;"",INDEX('CoC Ranking Data'!$A$1:$CB$106,ROW($E11),40),"")</f>
        <v>0</v>
      </c>
      <c r="E8" s="321">
        <f t="shared" si="0"/>
        <v>4</v>
      </c>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208">
        <f>IF(INDEX('CoC Ranking Data'!$A$1:$CB$106,ROW($E12),40)&lt;&gt;"",INDEX('CoC Ranking Data'!$A$1:$CB$106,ROW($E12),40),"")</f>
        <v>0</v>
      </c>
      <c r="E9" s="321">
        <f t="shared" si="0"/>
        <v>4</v>
      </c>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208">
        <f>IF(INDEX('CoC Ranking Data'!$A$1:$CB$106,ROW($E13),40)&lt;&gt;"",INDEX('CoC Ranking Data'!$A$1:$CB$106,ROW($E13),40),"")</f>
        <v>0</v>
      </c>
      <c r="E10" s="321">
        <f t="shared" si="0"/>
        <v>4</v>
      </c>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208">
        <f>IF(INDEX('CoC Ranking Data'!$A$1:$CB$106,ROW($E14),40)&lt;&gt;"",INDEX('CoC Ranking Data'!$A$1:$CB$106,ROW($E14),40),"")</f>
        <v>0</v>
      </c>
      <c r="E11" s="321">
        <f t="shared" si="0"/>
        <v>4</v>
      </c>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208">
        <f>IF(INDEX('CoC Ranking Data'!$A$1:$CB$106,ROW($E15),40)&lt;&gt;"",INDEX('CoC Ranking Data'!$A$1:$CB$106,ROW($E15),40),"")</f>
        <v>0</v>
      </c>
      <c r="E12" s="321">
        <f t="shared" si="0"/>
        <v>4</v>
      </c>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208">
        <f>IF(INDEX('CoC Ranking Data'!$A$1:$CB$106,ROW($E16),40)&lt;&gt;"",INDEX('CoC Ranking Data'!$A$1:$CB$106,ROW($E16),40),"")</f>
        <v>0</v>
      </c>
      <c r="E13" s="321">
        <f t="shared" si="0"/>
        <v>4</v>
      </c>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208">
        <f>IF(INDEX('CoC Ranking Data'!$A$1:$CB$106,ROW($E17),40)&lt;&gt;"",INDEX('CoC Ranking Data'!$A$1:$CB$106,ROW($E17),40),"")</f>
        <v>2.8000000000000001E-2</v>
      </c>
      <c r="E14" s="321">
        <f t="shared" si="0"/>
        <v>4</v>
      </c>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208">
        <f>IF(INDEX('CoC Ranking Data'!$A$1:$CB$106,ROW($E18),40)&lt;&gt;"",INDEX('CoC Ranking Data'!$A$1:$CB$106,ROW($E18),40),"")</f>
        <v>4.3999999999999997E-2</v>
      </c>
      <c r="E15" s="321">
        <f t="shared" si="0"/>
        <v>4</v>
      </c>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208">
        <f>IF(INDEX('CoC Ranking Data'!$A$1:$CB$106,ROW($E19),40)&lt;&gt;"",INDEX('CoC Ranking Data'!$A$1:$CB$106,ROW($E19),40),"")</f>
        <v>0</v>
      </c>
      <c r="E16" s="321">
        <f t="shared" si="0"/>
        <v>4</v>
      </c>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208">
        <f>IF(INDEX('CoC Ranking Data'!$A$1:$CB$106,ROW($E20),40)&lt;&gt;"",INDEX('CoC Ranking Data'!$A$1:$CB$106,ROW($E20),40),"")</f>
        <v>0</v>
      </c>
      <c r="E17" s="321">
        <f t="shared" si="0"/>
        <v>4</v>
      </c>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208">
        <f>IF(INDEX('CoC Ranking Data'!$A$1:$CB$106,ROW($E21),40)&lt;&gt;"",INDEX('CoC Ranking Data'!$A$1:$CB$106,ROW($E21),40),"")</f>
        <v>2.5000000000000001E-3</v>
      </c>
      <c r="E18" s="321">
        <f t="shared" si="0"/>
        <v>4</v>
      </c>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208">
        <f>IF(INDEX('CoC Ranking Data'!$A$1:$CB$106,ROW($E22),40)&lt;&gt;"",INDEX('CoC Ranking Data'!$A$1:$CB$106,ROW($E22),40),"")</f>
        <v>0</v>
      </c>
      <c r="E19" s="321">
        <f t="shared" si="0"/>
        <v>4</v>
      </c>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208">
        <f>IF(INDEX('CoC Ranking Data'!$A$1:$CB$106,ROW($E23),40)&lt;&gt;"",INDEX('CoC Ranking Data'!$A$1:$CB$106,ROW($E23),40),"")</f>
        <v>0</v>
      </c>
      <c r="E20" s="321">
        <f t="shared" si="0"/>
        <v>4</v>
      </c>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208">
        <f>IF(INDEX('CoC Ranking Data'!$A$1:$CB$106,ROW($E24),40)&lt;&gt;"",INDEX('CoC Ranking Data'!$A$1:$CB$106,ROW($E24),40),"")</f>
        <v>0</v>
      </c>
      <c r="E21" s="321">
        <f t="shared" si="0"/>
        <v>4</v>
      </c>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208">
        <f>IF(INDEX('CoC Ranking Data'!$A$1:$CB$106,ROW($E25),40)&lt;&gt;"",INDEX('CoC Ranking Data'!$A$1:$CB$106,ROW($E25),40),"")</f>
        <v>0</v>
      </c>
      <c r="E22" s="321">
        <f t="shared" si="0"/>
        <v>4</v>
      </c>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208">
        <f>IF(INDEX('CoC Ranking Data'!$A$1:$CB$106,ROW($E26),40)&lt;&gt;"",INDEX('CoC Ranking Data'!$A$1:$CB$106,ROW($E26),40),"")</f>
        <v>0</v>
      </c>
      <c r="E23" s="321">
        <f t="shared" si="0"/>
        <v>4</v>
      </c>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208">
        <f>IF(INDEX('CoC Ranking Data'!$A$1:$CB$106,ROW($E27),40)&lt;&gt;"",INDEX('CoC Ranking Data'!$A$1:$CB$106,ROW($E27),40),"")</f>
        <v>0</v>
      </c>
      <c r="E24" s="321">
        <f t="shared" si="0"/>
        <v>4</v>
      </c>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208">
        <f>IF(INDEX('CoC Ranking Data'!$A$1:$CB$106,ROW($E28),40)&lt;&gt;"",INDEX('CoC Ranking Data'!$A$1:$CB$106,ROW($E28),40),"")</f>
        <v>3.0000000000000001E-3</v>
      </c>
      <c r="E25" s="321">
        <f t="shared" si="0"/>
        <v>4</v>
      </c>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208">
        <f>IF(INDEX('CoC Ranking Data'!$A$1:$CB$106,ROW($E29),40)&lt;&gt;"",INDEX('CoC Ranking Data'!$A$1:$CB$106,ROW($E29),40),"")</f>
        <v>0</v>
      </c>
      <c r="E26" s="321">
        <f t="shared" si="0"/>
        <v>4</v>
      </c>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208">
        <f>IF(INDEX('CoC Ranking Data'!$A$1:$CB$106,ROW($E30),40)&lt;&gt;"",INDEX('CoC Ranking Data'!$A$1:$CB$106,ROW($E30),40),"")</f>
        <v>0</v>
      </c>
      <c r="E27" s="321">
        <f t="shared" si="0"/>
        <v>4</v>
      </c>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208">
        <f>IF(INDEX('CoC Ranking Data'!$A$1:$CB$106,ROW($E31),40)&lt;&gt;"",INDEX('CoC Ranking Data'!$A$1:$CB$106,ROW($E31),40),"")</f>
        <v>0</v>
      </c>
      <c r="E28" s="321">
        <f t="shared" si="0"/>
        <v>4</v>
      </c>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208">
        <f>IF(INDEX('CoC Ranking Data'!$A$1:$CB$106,ROW($E32),40)&lt;&gt;"",INDEX('CoC Ranking Data'!$A$1:$CB$106,ROW($E32),40),"")</f>
        <v>0</v>
      </c>
      <c r="E29" s="321">
        <f t="shared" si="0"/>
        <v>4</v>
      </c>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208">
        <f>IF(INDEX('CoC Ranking Data'!$A$1:$CB$106,ROW($E33),40)&lt;&gt;"",INDEX('CoC Ranking Data'!$A$1:$CB$106,ROW($E33),40),"")</f>
        <v>0</v>
      </c>
      <c r="E30" s="321">
        <f t="shared" si="0"/>
        <v>4</v>
      </c>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208">
        <f>IF(INDEX('CoC Ranking Data'!$A$1:$CB$106,ROW($E34),40)&lt;&gt;"",INDEX('CoC Ranking Data'!$A$1:$CB$106,ROW($E34),40),"")</f>
        <v>0</v>
      </c>
      <c r="E31" s="321">
        <f t="shared" si="0"/>
        <v>4</v>
      </c>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208">
        <f>IF(INDEX('CoC Ranking Data'!$A$1:$CB$106,ROW($E35),40)&lt;&gt;"",INDEX('CoC Ranking Data'!$A$1:$CB$106,ROW($E35),40),"")</f>
        <v>0</v>
      </c>
      <c r="E32" s="321">
        <f t="shared" si="0"/>
        <v>4</v>
      </c>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208">
        <f>IF(INDEX('CoC Ranking Data'!$A$1:$CB$106,ROW($E36),40)&lt;&gt;"",INDEX('CoC Ranking Data'!$A$1:$CB$106,ROW($E36),40),"")</f>
        <v>0</v>
      </c>
      <c r="E33" s="321">
        <f t="shared" si="0"/>
        <v>4</v>
      </c>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208">
        <f>IF(INDEX('CoC Ranking Data'!$A$1:$CB$106,ROW($E37),40)&lt;&gt;"",INDEX('CoC Ranking Data'!$A$1:$CB$106,ROW($E37),40),"")</f>
        <v>0</v>
      </c>
      <c r="E34" s="321">
        <f t="shared" si="0"/>
        <v>4</v>
      </c>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208">
        <f>IF(INDEX('CoC Ranking Data'!$A$1:$CB$106,ROW($E38),40)&lt;&gt;"",INDEX('CoC Ranking Data'!$A$1:$CB$106,ROW($E38),40),"")</f>
        <v>2E-3</v>
      </c>
      <c r="E35" s="321">
        <f t="shared" si="0"/>
        <v>4</v>
      </c>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208">
        <f>IF(INDEX('CoC Ranking Data'!$A$1:$CB$106,ROW($E39),40)&lt;&gt;"",INDEX('CoC Ranking Data'!$A$1:$CB$106,ROW($E39),40),"")</f>
        <v>0</v>
      </c>
      <c r="E36" s="321">
        <f t="shared" si="0"/>
        <v>4</v>
      </c>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208">
        <f>IF(INDEX('CoC Ranking Data'!$A$1:$CB$106,ROW($E40),40)&lt;&gt;"",INDEX('CoC Ranking Data'!$A$1:$CB$106,ROW($E40),40),"")</f>
        <v>0</v>
      </c>
      <c r="E37" s="321">
        <f t="shared" si="0"/>
        <v>4</v>
      </c>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208">
        <f>IF(INDEX('CoC Ranking Data'!$A$1:$CB$106,ROW($E41),40)&lt;&gt;"",INDEX('CoC Ranking Data'!$A$1:$CB$106,ROW($E41),40),"")</f>
        <v>0</v>
      </c>
      <c r="E38" s="321">
        <f t="shared" si="0"/>
        <v>4</v>
      </c>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208">
        <f>IF(INDEX('CoC Ranking Data'!$A$1:$CB$106,ROW($E42),40)&lt;&gt;"",INDEX('CoC Ranking Data'!$A$1:$CB$106,ROW($E42),40),"")</f>
        <v>3.3E-3</v>
      </c>
      <c r="E39" s="321">
        <f t="shared" si="0"/>
        <v>4</v>
      </c>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208">
        <f>IF(INDEX('CoC Ranking Data'!$A$1:$CB$106,ROW($E43),40)&lt;&gt;"",INDEX('CoC Ranking Data'!$A$1:$CB$106,ROW($E43),40),"")</f>
        <v>0</v>
      </c>
      <c r="E40" s="321">
        <f t="shared" si="0"/>
        <v>4</v>
      </c>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208">
        <f>IF(INDEX('CoC Ranking Data'!$A$1:$CB$106,ROW($E44),40)&lt;&gt;"",INDEX('CoC Ranking Data'!$A$1:$CB$106,ROW($E44),40),"")</f>
        <v>0</v>
      </c>
      <c r="E41" s="321">
        <f t="shared" si="0"/>
        <v>4</v>
      </c>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208">
        <f>IF(INDEX('CoC Ranking Data'!$A$1:$CB$106,ROW($E45),40)&lt;&gt;"",INDEX('CoC Ranking Data'!$A$1:$CB$106,ROW($E45),40),"")</f>
        <v>0</v>
      </c>
      <c r="E42" s="321">
        <f t="shared" si="0"/>
        <v>4</v>
      </c>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208">
        <f>IF(INDEX('CoC Ranking Data'!$A$1:$CB$106,ROW($E46),40)&lt;&gt;"",INDEX('CoC Ranking Data'!$A$1:$CB$106,ROW($E46),40),"")</f>
        <v>0</v>
      </c>
      <c r="E43" s="321">
        <f t="shared" si="0"/>
        <v>4</v>
      </c>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208">
        <f>IF(INDEX('CoC Ranking Data'!$A$1:$CB$106,ROW($E47),40)&lt;&gt;"",INDEX('CoC Ranking Data'!$A$1:$CB$106,ROW($E47),40),"")</f>
        <v>0</v>
      </c>
      <c r="E44" s="321">
        <f t="shared" si="0"/>
        <v>4</v>
      </c>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208">
        <f>IF(INDEX('CoC Ranking Data'!$A$1:$CB$106,ROW($E48),40)&lt;&gt;"",INDEX('CoC Ranking Data'!$A$1:$CB$106,ROW($E48),40),"")</f>
        <v>0</v>
      </c>
      <c r="E45" s="321">
        <f t="shared" si="0"/>
        <v>4</v>
      </c>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208">
        <f>IF(INDEX('CoC Ranking Data'!$A$1:$CB$106,ROW($E49),40)&lt;&gt;"",INDEX('CoC Ranking Data'!$A$1:$CB$106,ROW($E49),40),"")</f>
        <v>0</v>
      </c>
      <c r="E46" s="321">
        <f t="shared" si="0"/>
        <v>4</v>
      </c>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208">
        <f>IF(INDEX('CoC Ranking Data'!$A$1:$CB$106,ROW($E50),40)&lt;&gt;"",INDEX('CoC Ranking Data'!$A$1:$CB$106,ROW($E50),40),"")</f>
        <v>0</v>
      </c>
      <c r="E47" s="321">
        <f t="shared" si="0"/>
        <v>4</v>
      </c>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208">
        <f>IF(INDEX('CoC Ranking Data'!$A$1:$CB$106,ROW($E51),40)&lt;&gt;"",INDEX('CoC Ranking Data'!$A$1:$CB$106,ROW($E51),40),"")</f>
        <v>0</v>
      </c>
      <c r="E48" s="321">
        <f t="shared" si="0"/>
        <v>4</v>
      </c>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208">
        <f>IF(INDEX('CoC Ranking Data'!$A$1:$CB$106,ROW($E52),40)&lt;&gt;"",INDEX('CoC Ranking Data'!$A$1:$CB$106,ROW($E52),40),"")</f>
        <v>0</v>
      </c>
      <c r="E49" s="321">
        <f t="shared" si="0"/>
        <v>4</v>
      </c>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208">
        <f>IF(INDEX('CoC Ranking Data'!$A$1:$CB$106,ROW($E53),40)&lt;&gt;"",INDEX('CoC Ranking Data'!$A$1:$CB$106,ROW($E53),40),"")</f>
        <v>2.3999999999999998E-3</v>
      </c>
      <c r="E50" s="321">
        <f t="shared" si="0"/>
        <v>4</v>
      </c>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208" t="str">
        <f>IF(INDEX('CoC Ranking Data'!$A$1:$CB$106,ROW($E54),40)&lt;&gt;"",INDEX('CoC Ranking Data'!$A$1:$CB$106,ROW($E54),40),"")</f>
        <v/>
      </c>
      <c r="E51" s="321" t="str">
        <f t="shared" si="0"/>
        <v/>
      </c>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208" t="str">
        <f>IF(INDEX('CoC Ranking Data'!$A$1:$CB$106,ROW($E55),40)&lt;&gt;"",INDEX('CoC Ranking Data'!$A$1:$CB$106,ROW($E55),40),"")</f>
        <v/>
      </c>
      <c r="E52" s="321" t="str">
        <f t="shared" si="0"/>
        <v/>
      </c>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208" t="str">
        <f>IF(INDEX('CoC Ranking Data'!$A$1:$CB$106,ROW($E56),40)&lt;&gt;"",INDEX('CoC Ranking Data'!$A$1:$CB$106,ROW($E56),40),"")</f>
        <v/>
      </c>
      <c r="E53" s="321" t="str">
        <f t="shared" si="0"/>
        <v/>
      </c>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208" t="str">
        <f>IF(INDEX('CoC Ranking Data'!$A$1:$CB$106,ROW($E57),40)&lt;&gt;"",INDEX('CoC Ranking Data'!$A$1:$CB$106,ROW($E57),40),"")</f>
        <v/>
      </c>
      <c r="E54" s="321" t="str">
        <f t="shared" si="0"/>
        <v/>
      </c>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208" t="str">
        <f>IF(INDEX('CoC Ranking Data'!$A$1:$CB$106,ROW($E58),40)&lt;&gt;"",INDEX('CoC Ranking Data'!$A$1:$CB$106,ROW($E58),40),"")</f>
        <v/>
      </c>
      <c r="E55" s="321" t="str">
        <f t="shared" si="0"/>
        <v/>
      </c>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208" t="str">
        <f>IF(INDEX('CoC Ranking Data'!$A$1:$CB$106,ROW($E59),40)&lt;&gt;"",INDEX('CoC Ranking Data'!$A$1:$CB$106,ROW($E59),40),"")</f>
        <v/>
      </c>
      <c r="E56" s="321" t="str">
        <f t="shared" si="0"/>
        <v/>
      </c>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208" t="str">
        <f>IF(INDEX('CoC Ranking Data'!$A$1:$CB$106,ROW($E60),40)&lt;&gt;"",INDEX('CoC Ranking Data'!$A$1:$CB$106,ROW($E60),40),"")</f>
        <v/>
      </c>
      <c r="E57" s="321" t="str">
        <f t="shared" si="0"/>
        <v/>
      </c>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208" t="str">
        <f>IF(INDEX('CoC Ranking Data'!$A$1:$CB$106,ROW($E61),40)&lt;&gt;"",INDEX('CoC Ranking Data'!$A$1:$CB$106,ROW($E61),40),"")</f>
        <v/>
      </c>
      <c r="E58" s="321" t="str">
        <f t="shared" si="0"/>
        <v/>
      </c>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208" t="str">
        <f>IF(INDEX('CoC Ranking Data'!$A$1:$CB$106,ROW($E62),40)&lt;&gt;"",INDEX('CoC Ranking Data'!$A$1:$CB$106,ROW($E62),40),"")</f>
        <v/>
      </c>
      <c r="E59" s="321" t="str">
        <f t="shared" si="0"/>
        <v/>
      </c>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208" t="str">
        <f>IF(INDEX('CoC Ranking Data'!$A$1:$CB$106,ROW($E63),40)&lt;&gt;"",INDEX('CoC Ranking Data'!$A$1:$CB$106,ROW($E63),40),"")</f>
        <v/>
      </c>
      <c r="E60" s="321" t="str">
        <f t="shared" si="0"/>
        <v/>
      </c>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208" t="str">
        <f>IF(INDEX('CoC Ranking Data'!$A$1:$CB$106,ROW($E64),40)&lt;&gt;"",INDEX('CoC Ranking Data'!$A$1:$CB$106,ROW($E64),40),"")</f>
        <v/>
      </c>
      <c r="E61" s="321" t="str">
        <f t="shared" si="0"/>
        <v/>
      </c>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208" t="str">
        <f>IF(INDEX('CoC Ranking Data'!$A$1:$CB$106,ROW($E65),40)&lt;&gt;"",INDEX('CoC Ranking Data'!$A$1:$CB$106,ROW($E65),40),"")</f>
        <v/>
      </c>
      <c r="E62" s="321" t="str">
        <f t="shared" si="0"/>
        <v/>
      </c>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208" t="str">
        <f>IF(INDEX('CoC Ranking Data'!$A$1:$CB$106,ROW($E66),40)&lt;&gt;"",INDEX('CoC Ranking Data'!$A$1:$CB$106,ROW($E66),40),"")</f>
        <v/>
      </c>
      <c r="E63" s="321" t="str">
        <f t="shared" si="0"/>
        <v/>
      </c>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208" t="str">
        <f>IF(INDEX('CoC Ranking Data'!$A$1:$CB$106,ROW($E67),40)&lt;&gt;"",INDEX('CoC Ranking Data'!$A$1:$CB$106,ROW($E67),40),"")</f>
        <v/>
      </c>
      <c r="E64" s="321" t="str">
        <f t="shared" si="0"/>
        <v/>
      </c>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208" t="str">
        <f>IF(INDEX('CoC Ranking Data'!$A$1:$CB$106,ROW($E68),40)&lt;&gt;"",INDEX('CoC Ranking Data'!$A$1:$CB$106,ROW($E68),40),"")</f>
        <v/>
      </c>
      <c r="E65" s="321" t="str">
        <f t="shared" si="0"/>
        <v/>
      </c>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208" t="str">
        <f>IF(INDEX('CoC Ranking Data'!$A$1:$CB$106,ROW($E69),40)&lt;&gt;"",INDEX('CoC Ranking Data'!$A$1:$CB$106,ROW($E69),40),"")</f>
        <v/>
      </c>
      <c r="E66" s="321" t="str">
        <f t="shared" si="0"/>
        <v/>
      </c>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208" t="str">
        <f>IF(INDEX('CoC Ranking Data'!$A$1:$CB$106,ROW($E70),40)&lt;&gt;"",INDEX('CoC Ranking Data'!$A$1:$CB$106,ROW($E70),40),"")</f>
        <v/>
      </c>
      <c r="E67" s="321" t="str">
        <f t="shared" si="0"/>
        <v/>
      </c>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208" t="str">
        <f>IF(INDEX('CoC Ranking Data'!$A$1:$CB$106,ROW($E71),40)&lt;&gt;"",INDEX('CoC Ranking Data'!$A$1:$CB$106,ROW($E71),40),"")</f>
        <v/>
      </c>
      <c r="E68" s="321" t="str">
        <f t="shared" si="0"/>
        <v/>
      </c>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208" t="str">
        <f>IF(INDEX('CoC Ranking Data'!$A$1:$CB$106,ROW($E72),40)&lt;&gt;"",INDEX('CoC Ranking Data'!$A$1:$CB$106,ROW($E72),40),"")</f>
        <v/>
      </c>
      <c r="E69" s="321" t="str">
        <f t="shared" si="0"/>
        <v/>
      </c>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208" t="str">
        <f>IF(INDEX('CoC Ranking Data'!$A$1:$CB$106,ROW($E73),40)&lt;&gt;"",INDEX('CoC Ranking Data'!$A$1:$CB$106,ROW($E73),40),"")</f>
        <v/>
      </c>
      <c r="E70" s="321" t="str">
        <f t="shared" si="0"/>
        <v/>
      </c>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208" t="str">
        <f>IF(INDEX('CoC Ranking Data'!$A$1:$CB$106,ROW($E74),40)&lt;&gt;"",INDEX('CoC Ranking Data'!$A$1:$CB$106,ROW($E74),40),"")</f>
        <v/>
      </c>
      <c r="E71" s="321" t="str">
        <f t="shared" ref="E71:E102" si="1">IF(AND(A71&lt;&gt;"", D71&lt;&gt;""), IF(D71 &lt;= 0.05, 4, 0), "")</f>
        <v/>
      </c>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208" t="str">
        <f>IF(INDEX('CoC Ranking Data'!$A$1:$CB$106,ROW($E75),40)&lt;&gt;"",INDEX('CoC Ranking Data'!$A$1:$CB$106,ROW($E75),40),"")</f>
        <v/>
      </c>
      <c r="E72" s="321" t="str">
        <f t="shared" si="1"/>
        <v/>
      </c>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208" t="str">
        <f>IF(INDEX('CoC Ranking Data'!$A$1:$CB$106,ROW($E76),40)&lt;&gt;"",INDEX('CoC Ranking Data'!$A$1:$CB$106,ROW($E76),40),"")</f>
        <v/>
      </c>
      <c r="E73" s="321" t="str">
        <f t="shared" si="1"/>
        <v/>
      </c>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208" t="str">
        <f>IF(INDEX('CoC Ranking Data'!$A$1:$CB$106,ROW($E77),40)&lt;&gt;"",INDEX('CoC Ranking Data'!$A$1:$CB$106,ROW($E77),40),"")</f>
        <v/>
      </c>
      <c r="E74" s="321" t="str">
        <f t="shared" si="1"/>
        <v/>
      </c>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208" t="str">
        <f>IF(INDEX('CoC Ranking Data'!$A$1:$CB$106,ROW($E78),40)&lt;&gt;"",INDEX('CoC Ranking Data'!$A$1:$CB$106,ROW($E78),40),"")</f>
        <v/>
      </c>
      <c r="E75" s="321" t="str">
        <f t="shared" si="1"/>
        <v/>
      </c>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208" t="str">
        <f>IF(INDEX('CoC Ranking Data'!$A$1:$CB$106,ROW($E79),40)&lt;&gt;"",INDEX('CoC Ranking Data'!$A$1:$CB$106,ROW($E79),40),"")</f>
        <v/>
      </c>
      <c r="E76" s="321" t="str">
        <f t="shared" si="1"/>
        <v/>
      </c>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208" t="str">
        <f>IF(INDEX('CoC Ranking Data'!$A$1:$CB$106,ROW($E80),40)&lt;&gt;"",INDEX('CoC Ranking Data'!$A$1:$CB$106,ROW($E80),40),"")</f>
        <v/>
      </c>
      <c r="E77" s="321" t="str">
        <f t="shared" si="1"/>
        <v/>
      </c>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208" t="str">
        <f>IF(INDEX('CoC Ranking Data'!$A$1:$CB$106,ROW($E81),40)&lt;&gt;"",INDEX('CoC Ranking Data'!$A$1:$CB$106,ROW($E81),40),"")</f>
        <v/>
      </c>
      <c r="E78" s="321" t="str">
        <f t="shared" si="1"/>
        <v/>
      </c>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208" t="str">
        <f>IF(INDEX('CoC Ranking Data'!$A$1:$CB$106,ROW($E82),40)&lt;&gt;"",INDEX('CoC Ranking Data'!$A$1:$CB$106,ROW($E82),40),"")</f>
        <v/>
      </c>
      <c r="E79" s="321" t="str">
        <f t="shared" si="1"/>
        <v/>
      </c>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208" t="str">
        <f>IF(INDEX('CoC Ranking Data'!$A$1:$CB$106,ROW($E83),40)&lt;&gt;"",INDEX('CoC Ranking Data'!$A$1:$CB$106,ROW($E83),40),"")</f>
        <v/>
      </c>
      <c r="E80" s="321" t="str">
        <f t="shared" si="1"/>
        <v/>
      </c>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208" t="str">
        <f>IF(INDEX('CoC Ranking Data'!$A$1:$CB$106,ROW($E84),40)&lt;&gt;"",INDEX('CoC Ranking Data'!$A$1:$CB$106,ROW($E84),40),"")</f>
        <v/>
      </c>
      <c r="E81" s="321" t="str">
        <f t="shared" si="1"/>
        <v/>
      </c>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208" t="str">
        <f>IF(INDEX('CoC Ranking Data'!$A$1:$CB$106,ROW($E85),40)&lt;&gt;"",INDEX('CoC Ranking Data'!$A$1:$CB$106,ROW($E85),40),"")</f>
        <v/>
      </c>
      <c r="E82" s="321" t="str">
        <f t="shared" si="1"/>
        <v/>
      </c>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208" t="str">
        <f>IF(INDEX('CoC Ranking Data'!$A$1:$CB$106,ROW($E86),40)&lt;&gt;"",INDEX('CoC Ranking Data'!$A$1:$CB$106,ROW($E86),40),"")</f>
        <v/>
      </c>
      <c r="E83" s="321" t="str">
        <f t="shared" si="1"/>
        <v/>
      </c>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208" t="str">
        <f>IF(INDEX('CoC Ranking Data'!$A$1:$CB$106,ROW($E87),40)&lt;&gt;"",INDEX('CoC Ranking Data'!$A$1:$CB$106,ROW($E87),40),"")</f>
        <v/>
      </c>
      <c r="E84" s="321" t="str">
        <f t="shared" si="1"/>
        <v/>
      </c>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208" t="str">
        <f>IF(INDEX('CoC Ranking Data'!$A$1:$CB$106,ROW($E88),40)&lt;&gt;"",INDEX('CoC Ranking Data'!$A$1:$CB$106,ROW($E88),40),"")</f>
        <v/>
      </c>
      <c r="E85" s="321" t="str">
        <f t="shared" si="1"/>
        <v/>
      </c>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208" t="str">
        <f>IF(INDEX('CoC Ranking Data'!$A$1:$CB$106,ROW($E89),40)&lt;&gt;"",INDEX('CoC Ranking Data'!$A$1:$CB$106,ROW($E89),40),"")</f>
        <v/>
      </c>
      <c r="E86" s="321" t="str">
        <f t="shared" si="1"/>
        <v/>
      </c>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208" t="str">
        <f>IF(INDEX('CoC Ranking Data'!$A$1:$CB$106,ROW($E90),40)&lt;&gt;"",INDEX('CoC Ranking Data'!$A$1:$CB$106,ROW($E90),40),"")</f>
        <v/>
      </c>
      <c r="E87" s="321" t="str">
        <f t="shared" si="1"/>
        <v/>
      </c>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208" t="str">
        <f>IF(INDEX('CoC Ranking Data'!$A$1:$CB$106,ROW($E91),40)&lt;&gt;"",INDEX('CoC Ranking Data'!$A$1:$CB$106,ROW($E91),40),"")</f>
        <v/>
      </c>
      <c r="E88" s="321" t="str">
        <f t="shared" si="1"/>
        <v/>
      </c>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208" t="str">
        <f>IF(INDEX('CoC Ranking Data'!$A$1:$CB$106,ROW($E92),40)&lt;&gt;"",INDEX('CoC Ranking Data'!$A$1:$CB$106,ROW($E92),40),"")</f>
        <v/>
      </c>
      <c r="E89" s="321" t="str">
        <f t="shared" si="1"/>
        <v/>
      </c>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208" t="str">
        <f>IF(INDEX('CoC Ranking Data'!$A$1:$CB$106,ROW($E93),40)&lt;&gt;"",INDEX('CoC Ranking Data'!$A$1:$CB$106,ROW($E93),40),"")</f>
        <v/>
      </c>
      <c r="E90" s="321" t="str">
        <f t="shared" si="1"/>
        <v/>
      </c>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208" t="str">
        <f>IF(INDEX('CoC Ranking Data'!$A$1:$CB$106,ROW($E94),40)&lt;&gt;"",INDEX('CoC Ranking Data'!$A$1:$CB$106,ROW($E94),40),"")</f>
        <v/>
      </c>
      <c r="E91" s="321" t="str">
        <f t="shared" si="1"/>
        <v/>
      </c>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208" t="str">
        <f>IF(INDEX('CoC Ranking Data'!$A$1:$CB$106,ROW($E95),40)&lt;&gt;"",INDEX('CoC Ranking Data'!$A$1:$CB$106,ROW($E95),40),"")</f>
        <v/>
      </c>
      <c r="E92" s="321" t="str">
        <f t="shared" si="1"/>
        <v/>
      </c>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208" t="str">
        <f>IF(INDEX('CoC Ranking Data'!$A$1:$CB$106,ROW($E96),40)&lt;&gt;"",INDEX('CoC Ranking Data'!$A$1:$CB$106,ROW($E96),40),"")</f>
        <v/>
      </c>
      <c r="E93" s="321" t="str">
        <f t="shared" si="1"/>
        <v/>
      </c>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208" t="str">
        <f>IF(INDEX('CoC Ranking Data'!$A$1:$CB$106,ROW($E97),40)&lt;&gt;"",INDEX('CoC Ranking Data'!$A$1:$CB$106,ROW($E97),40),"")</f>
        <v/>
      </c>
      <c r="E94" s="321" t="str">
        <f t="shared" si="1"/>
        <v/>
      </c>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208" t="str">
        <f>IF(INDEX('CoC Ranking Data'!$A$1:$CB$106,ROW($E98),40)&lt;&gt;"",INDEX('CoC Ranking Data'!$A$1:$CB$106,ROW($E98),40),"")</f>
        <v/>
      </c>
      <c r="E95" s="321" t="str">
        <f t="shared" si="1"/>
        <v/>
      </c>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208" t="str">
        <f>IF(INDEX('CoC Ranking Data'!$A$1:$CB$106,ROW($E99),40)&lt;&gt;"",INDEX('CoC Ranking Data'!$A$1:$CB$106,ROW($E99),40),"")</f>
        <v/>
      </c>
      <c r="E96" s="321" t="str">
        <f t="shared" si="1"/>
        <v/>
      </c>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208" t="str">
        <f>IF(INDEX('CoC Ranking Data'!$A$1:$CB$106,ROW($E100),40)&lt;&gt;"",INDEX('CoC Ranking Data'!$A$1:$CB$106,ROW($E100),40),"")</f>
        <v/>
      </c>
      <c r="E97" s="321" t="str">
        <f t="shared" si="1"/>
        <v/>
      </c>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208" t="str">
        <f>IF(INDEX('CoC Ranking Data'!$A$1:$CB$106,ROW($E101),40)&lt;&gt;"",INDEX('CoC Ranking Data'!$A$1:$CB$106,ROW($E101),40),"")</f>
        <v/>
      </c>
      <c r="E98" s="321" t="str">
        <f t="shared" si="1"/>
        <v/>
      </c>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208" t="str">
        <f>IF(INDEX('CoC Ranking Data'!$A$1:$CB$106,ROW($E102),40)&lt;&gt;"",INDEX('CoC Ranking Data'!$A$1:$CB$106,ROW($E102),40),"")</f>
        <v/>
      </c>
      <c r="E99" s="321" t="str">
        <f t="shared" si="1"/>
        <v/>
      </c>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208" t="str">
        <f>IF(INDEX('CoC Ranking Data'!$A$1:$CB$106,ROW($E103),40)&lt;&gt;"",INDEX('CoC Ranking Data'!$A$1:$CB$106,ROW($E103),40),"")</f>
        <v/>
      </c>
      <c r="E100" s="321" t="str">
        <f t="shared" si="1"/>
        <v/>
      </c>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208" t="str">
        <f>IF(INDEX('CoC Ranking Data'!$A$1:$CB$106,ROW($E104),40)&lt;&gt;"",INDEX('CoC Ranking Data'!$A$1:$CB$106,ROW($E104),40),"")</f>
        <v/>
      </c>
      <c r="E101" s="321" t="str">
        <f t="shared" si="1"/>
        <v/>
      </c>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208" t="str">
        <f>IF(INDEX('CoC Ranking Data'!$A$1:$CB$106,ROW($E105),40)&lt;&gt;"",INDEX('CoC Ranking Data'!$A$1:$CB$106,ROW($E105),40),"")</f>
        <v/>
      </c>
      <c r="E102" s="321" t="str">
        <f t="shared" si="1"/>
        <v/>
      </c>
    </row>
  </sheetData>
  <sheetProtection algorithmName="SHA-512" hashValue="YIxxp8b0iI7hI3rYuG70141BdMnbiMN8XH9vbHnyEndEhFjDVq6rA5IJLBFeE3K0Z9RoiT78wX1JqDRME/WO/A==" saltValue="XI1Bq7mm8WvqILcu+9ONAA==" spinCount="100000" sheet="1" objects="1" scenarios="1" selectLockedCells="1"/>
  <autoFilter ref="A5:E51" xr:uid="{00000000-0009-0000-0000-000025000000}">
    <filterColumn colId="0" showButton="0"/>
    <filterColumn colId="1" showButton="0"/>
    <filterColumn colId="2" showButton="0"/>
  </autoFilter>
  <hyperlinks>
    <hyperlink ref="E1" location="'Scoring Chart'!A1" display="Return to Scoring Chart"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5" width="18.85546875" style="13" customWidth="1"/>
    <col min="6" max="6" width="21.42578125" style="13" customWidth="1"/>
    <col min="7" max="16384" width="9.140625" style="13"/>
  </cols>
  <sheetData>
    <row r="1" spans="1:5" ht="15.75" x14ac:dyDescent="0.25">
      <c r="A1" s="337"/>
      <c r="B1" s="413" t="s">
        <v>840</v>
      </c>
      <c r="C1"/>
      <c r="D1" s="425"/>
      <c r="E1" s="445" t="s">
        <v>581</v>
      </c>
    </row>
    <row r="2" spans="1:5" customFormat="1" ht="15.75" customHeight="1" x14ac:dyDescent="0.25">
      <c r="A2" s="338"/>
      <c r="B2" s="426" t="s">
        <v>816</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91" t="s">
        <v>679</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320">
        <f>IF(INDEX('CoC Ranking Data'!$A$1:$CB$106,ROW($E9),43)&lt;&gt;"",INDEX('CoC Ranking Data'!$A$1:$CB$106,ROW($E9),43),"")</f>
        <v>48.54</v>
      </c>
      <c r="E6" s="321"/>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320">
        <f>IF(INDEX('CoC Ranking Data'!$A$1:$CB$106,ROW($E10),43)&lt;&gt;"",INDEX('CoC Ranking Data'!$A$1:$CB$106,ROW($E10),43),"")</f>
        <v>66</v>
      </c>
      <c r="E7" s="321"/>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320">
        <f>IF(INDEX('CoC Ranking Data'!$A$1:$CB$106,ROW($E11),43)&lt;&gt;"",INDEX('CoC Ranking Data'!$A$1:$CB$106,ROW($E11),43),"")</f>
        <v>175.2</v>
      </c>
      <c r="E8" s="321"/>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320">
        <f>IF(INDEX('CoC Ranking Data'!$A$1:$CB$106,ROW($E12),43)&lt;&gt;"",INDEX('CoC Ranking Data'!$A$1:$CB$106,ROW($E12),43),"")</f>
        <v>359.3</v>
      </c>
      <c r="E9" s="321"/>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320">
        <f>IF(INDEX('CoC Ranking Data'!$A$1:$CB$106,ROW($E13),43)&lt;&gt;"",INDEX('CoC Ranking Data'!$A$1:$CB$106,ROW($E13),43),"")</f>
        <v>39.200000000000003</v>
      </c>
      <c r="E10" s="321"/>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320">
        <f>IF(INDEX('CoC Ranking Data'!$A$1:$CB$106,ROW($E14),43)&lt;&gt;"",INDEX('CoC Ranking Data'!$A$1:$CB$106,ROW($E14),43),"")</f>
        <v>90.23</v>
      </c>
      <c r="E11" s="321"/>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320">
        <f>IF(INDEX('CoC Ranking Data'!$A$1:$CB$106,ROW($E15),43)&lt;&gt;"",INDEX('CoC Ranking Data'!$A$1:$CB$106,ROW($E15),43),"")</f>
        <v>61.92</v>
      </c>
      <c r="E12" s="321"/>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320">
        <f>IF(INDEX('CoC Ranking Data'!$A$1:$CB$106,ROW($E16),43)&lt;&gt;"",INDEX('CoC Ranking Data'!$A$1:$CB$106,ROW($E16),43),"")</f>
        <v>332.5</v>
      </c>
      <c r="E13" s="321"/>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320">
        <f>IF(INDEX('CoC Ranking Data'!$A$1:$CB$106,ROW($E17),43)&lt;&gt;"",INDEX('CoC Ranking Data'!$A$1:$CB$106,ROW($E17),43),"")</f>
        <v>116.73</v>
      </c>
      <c r="E14" s="321"/>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320">
        <f>IF(INDEX('CoC Ranking Data'!$A$1:$CB$106,ROW($E18),43)&lt;&gt;"",INDEX('CoC Ranking Data'!$A$1:$CB$106,ROW($E18),43),"")</f>
        <v>289.10000000000002</v>
      </c>
      <c r="E15" s="321"/>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320">
        <f>IF(INDEX('CoC Ranking Data'!$A$1:$CB$106,ROW($E19),43)&lt;&gt;"",INDEX('CoC Ranking Data'!$A$1:$CB$106,ROW($E19),43),"")</f>
        <v>2.73</v>
      </c>
      <c r="E16" s="321"/>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320">
        <f>IF(INDEX('CoC Ranking Data'!$A$1:$CB$106,ROW($E20),43)&lt;&gt;"",INDEX('CoC Ranking Data'!$A$1:$CB$106,ROW($E20),43),"")</f>
        <v>410.04</v>
      </c>
      <c r="E17" s="321"/>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320">
        <f>IF(INDEX('CoC Ranking Data'!$A$1:$CB$106,ROW($E21),43)&lt;&gt;"",INDEX('CoC Ranking Data'!$A$1:$CB$106,ROW($E21),43),"")</f>
        <v>804.29</v>
      </c>
      <c r="E18" s="321"/>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320">
        <f>IF(INDEX('CoC Ranking Data'!$A$1:$CB$106,ROW($E22),43)&lt;&gt;"",INDEX('CoC Ranking Data'!$A$1:$CB$106,ROW($E22),43),"")</f>
        <v>317.5</v>
      </c>
      <c r="E19" s="321"/>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320">
        <f>IF(INDEX('CoC Ranking Data'!$A$1:$CB$106,ROW($E23),43)&lt;&gt;"",INDEX('CoC Ranking Data'!$A$1:$CB$106,ROW($E23),43),"")</f>
        <v>25.64</v>
      </c>
      <c r="E20" s="321"/>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320">
        <f>IF(INDEX('CoC Ranking Data'!$A$1:$CB$106,ROW($E24),43)&lt;&gt;"",INDEX('CoC Ranking Data'!$A$1:$CB$106,ROW($E24),43),"")</f>
        <v>194.33</v>
      </c>
      <c r="E21" s="321"/>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320">
        <f>IF(INDEX('CoC Ranking Data'!$A$1:$CB$106,ROW($E25),43)&lt;&gt;"",INDEX('CoC Ranking Data'!$A$1:$CB$106,ROW($E25),43),"")</f>
        <v>41.083333333333336</v>
      </c>
      <c r="E22" s="321"/>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320">
        <f>IF(INDEX('CoC Ranking Data'!$A$1:$CB$106,ROW($E26),43)&lt;&gt;"",INDEX('CoC Ranking Data'!$A$1:$CB$106,ROW($E26),43),"")</f>
        <v>0.12</v>
      </c>
      <c r="E23" s="321"/>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320">
        <f>IF(INDEX('CoC Ranking Data'!$A$1:$CB$106,ROW($E27),43)&lt;&gt;"",INDEX('CoC Ranking Data'!$A$1:$CB$106,ROW($E27),43),"")</f>
        <v>30.9</v>
      </c>
      <c r="E24" s="321"/>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320">
        <f>IF(INDEX('CoC Ranking Data'!$A$1:$CB$106,ROW($E28),43)&lt;&gt;"",INDEX('CoC Ranking Data'!$A$1:$CB$106,ROW($E28),43),"")</f>
        <v>145.58000000000001</v>
      </c>
      <c r="E25" s="321"/>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320">
        <f>IF(INDEX('CoC Ranking Data'!$A$1:$CB$106,ROW($E29),43)&lt;&gt;"",INDEX('CoC Ranking Data'!$A$1:$CB$106,ROW($E29),43),"")</f>
        <v>535.75</v>
      </c>
      <c r="E26" s="321"/>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320">
        <f>IF(INDEX('CoC Ranking Data'!$A$1:$CB$106,ROW($E30),43)&lt;&gt;"",INDEX('CoC Ranking Data'!$A$1:$CB$106,ROW($E30),43),"")</f>
        <v>11.61</v>
      </c>
      <c r="E27" s="321"/>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320">
        <f>IF(INDEX('CoC Ranking Data'!$A$1:$CB$106,ROW($E31),43)&lt;&gt;"",INDEX('CoC Ranking Data'!$A$1:$CB$106,ROW($E31),43),"")</f>
        <v>84.71</v>
      </c>
      <c r="E28" s="321"/>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320">
        <f>IF(INDEX('CoC Ranking Data'!$A$1:$CB$106,ROW($E32),43)&lt;&gt;"",INDEX('CoC Ranking Data'!$A$1:$CB$106,ROW($E32),43),"")</f>
        <v>105.3</v>
      </c>
      <c r="E29" s="321"/>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320" t="str">
        <f>IF(INDEX('CoC Ranking Data'!$A$1:$CB$106,ROW($E33),43)&lt;&gt;"",INDEX('CoC Ranking Data'!$A$1:$CB$106,ROW($E33),43),"")</f>
        <v/>
      </c>
      <c r="E30" s="321"/>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320">
        <f>IF(INDEX('CoC Ranking Data'!$A$1:$CB$106,ROW($E34),43)&lt;&gt;"",INDEX('CoC Ranking Data'!$A$1:$CB$106,ROW($E34),43),"")</f>
        <v>312.43</v>
      </c>
      <c r="E31" s="321"/>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320">
        <f>IF(INDEX('CoC Ranking Data'!$A$1:$CB$106,ROW($E35),43)&lt;&gt;"",INDEX('CoC Ranking Data'!$A$1:$CB$106,ROW($E35),43),"")</f>
        <v>840.71</v>
      </c>
      <c r="E32" s="321"/>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320">
        <f>IF(INDEX('CoC Ranking Data'!$A$1:$CB$106,ROW($E36),43)&lt;&gt;"",INDEX('CoC Ranking Data'!$A$1:$CB$106,ROW($E36),43),"")</f>
        <v>147.44</v>
      </c>
      <c r="E33" s="321"/>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320">
        <f>IF(INDEX('CoC Ranking Data'!$A$1:$CB$106,ROW($E37),43)&lt;&gt;"",INDEX('CoC Ranking Data'!$A$1:$CB$106,ROW($E37),43),"")</f>
        <v>2.78</v>
      </c>
      <c r="E34" s="321"/>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320">
        <f>IF(INDEX('CoC Ranking Data'!$A$1:$CB$106,ROW($E38),43)&lt;&gt;"",INDEX('CoC Ranking Data'!$A$1:$CB$106,ROW($E38),43),"")</f>
        <v>189.42</v>
      </c>
      <c r="E35" s="321"/>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320">
        <f>IF(INDEX('CoC Ranking Data'!$A$1:$CB$106,ROW($E39),43)&lt;&gt;"",INDEX('CoC Ranking Data'!$A$1:$CB$106,ROW($E39),43),"")</f>
        <v>65.08</v>
      </c>
      <c r="E36" s="321"/>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320">
        <f>IF(INDEX('CoC Ranking Data'!$A$1:$CB$106,ROW($E40),43)&lt;&gt;"",INDEX('CoC Ranking Data'!$A$1:$CB$106,ROW($E40),43),"")</f>
        <v>190.81</v>
      </c>
      <c r="E37" s="321"/>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320">
        <f>IF(INDEX('CoC Ranking Data'!$A$1:$CB$106,ROW($E41),43)&lt;&gt;"",INDEX('CoC Ranking Data'!$A$1:$CB$106,ROW($E41),43),"")</f>
        <v>61.67</v>
      </c>
      <c r="E38" s="321"/>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320">
        <f>IF(INDEX('CoC Ranking Data'!$A$1:$CB$106,ROW($E42),43)&lt;&gt;"",INDEX('CoC Ranking Data'!$A$1:$CB$106,ROW($E42),43),"")</f>
        <v>89.52</v>
      </c>
      <c r="E39" s="321"/>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320">
        <f>IF(INDEX('CoC Ranking Data'!$A$1:$CB$106,ROW($E43),43)&lt;&gt;"",INDEX('CoC Ranking Data'!$A$1:$CB$106,ROW($E43),43),"")</f>
        <v>41.69</v>
      </c>
      <c r="E40" s="321"/>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320">
        <f>IF(INDEX('CoC Ranking Data'!$A$1:$CB$106,ROW($E44),43)&lt;&gt;"",INDEX('CoC Ranking Data'!$A$1:$CB$106,ROW($E44),43),"")</f>
        <v>104.015</v>
      </c>
      <c r="E41" s="321"/>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320">
        <f>IF(INDEX('CoC Ranking Data'!$A$1:$CB$106,ROW($E45),43)&lt;&gt;"",INDEX('CoC Ranking Data'!$A$1:$CB$106,ROW($E45),43),"")</f>
        <v>111.95</v>
      </c>
      <c r="E42" s="321"/>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320">
        <f>IF(INDEX('CoC Ranking Data'!$A$1:$CB$106,ROW($E46),43)&lt;&gt;"",INDEX('CoC Ranking Data'!$A$1:$CB$106,ROW($E46),43),"")</f>
        <v>102.36</v>
      </c>
      <c r="E43" s="321"/>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320">
        <f>IF(INDEX('CoC Ranking Data'!$A$1:$CB$106,ROW($E47),43)&lt;&gt;"",INDEX('CoC Ranking Data'!$A$1:$CB$106,ROW($E47),43),"")</f>
        <v>51.97</v>
      </c>
      <c r="E44" s="321"/>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320">
        <f>IF(INDEX('CoC Ranking Data'!$A$1:$CB$106,ROW($E48),43)&lt;&gt;"",INDEX('CoC Ranking Data'!$A$1:$CB$106,ROW($E48),43),"")</f>
        <v>79.78</v>
      </c>
      <c r="E45" s="321"/>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320">
        <f>IF(INDEX('CoC Ranking Data'!$A$1:$CB$106,ROW($E49),43)&lt;&gt;"",INDEX('CoC Ranking Data'!$A$1:$CB$106,ROW($E49),43),"")</f>
        <v>114.69</v>
      </c>
      <c r="E46" s="321"/>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320">
        <f>IF(INDEX('CoC Ranking Data'!$A$1:$CB$106,ROW($E50),43)&lt;&gt;"",INDEX('CoC Ranking Data'!$A$1:$CB$106,ROW($E50),43),"")</f>
        <v>20.63</v>
      </c>
      <c r="E47" s="321"/>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320">
        <f>IF(INDEX('CoC Ranking Data'!$A$1:$CB$106,ROW($E51),43)&lt;&gt;"",INDEX('CoC Ranking Data'!$A$1:$CB$106,ROW($E51),43),"")</f>
        <v>53.83</v>
      </c>
      <c r="E48" s="321"/>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320">
        <f>IF(INDEX('CoC Ranking Data'!$A$1:$CB$106,ROW($E52),43)&lt;&gt;"",INDEX('CoC Ranking Data'!$A$1:$CB$106,ROW($E52),43),"")</f>
        <v>738.56</v>
      </c>
      <c r="E49" s="321"/>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320">
        <f>IF(INDEX('CoC Ranking Data'!$A$1:$CB$106,ROW($E53),43)&lt;&gt;"",INDEX('CoC Ranking Data'!$A$1:$CB$106,ROW($E53),43),"")</f>
        <v>8.39</v>
      </c>
      <c r="E50" s="321"/>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320" t="str">
        <f>IF(INDEX('CoC Ranking Data'!$A$1:$CB$106,ROW($E54),43)&lt;&gt;"",INDEX('CoC Ranking Data'!$A$1:$CB$106,ROW($E54),43),"")</f>
        <v/>
      </c>
      <c r="E51" s="321"/>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320" t="str">
        <f>IF(INDEX('CoC Ranking Data'!$A$1:$CB$106,ROW($E55),43)&lt;&gt;"",INDEX('CoC Ranking Data'!$A$1:$CB$106,ROW($E55),43),"")</f>
        <v/>
      </c>
      <c r="E52" s="321"/>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320" t="str">
        <f>IF(INDEX('CoC Ranking Data'!$A$1:$CB$106,ROW($E56),43)&lt;&gt;"",INDEX('CoC Ranking Data'!$A$1:$CB$106,ROW($E56),43),"")</f>
        <v/>
      </c>
      <c r="E53" s="321"/>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320" t="str">
        <f>IF(INDEX('CoC Ranking Data'!$A$1:$CB$106,ROW($E57),43)&lt;&gt;"",INDEX('CoC Ranking Data'!$A$1:$CB$106,ROW($E57),43),"")</f>
        <v/>
      </c>
      <c r="E54" s="321"/>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320" t="str">
        <f>IF(INDEX('CoC Ranking Data'!$A$1:$CB$106,ROW($E58),43)&lt;&gt;"",INDEX('CoC Ranking Data'!$A$1:$CB$106,ROW($E58),43),"")</f>
        <v/>
      </c>
      <c r="E55" s="321"/>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320" t="str">
        <f>IF(INDEX('CoC Ranking Data'!$A$1:$CB$106,ROW($E59),43)&lt;&gt;"",INDEX('CoC Ranking Data'!$A$1:$CB$106,ROW($E59),43),"")</f>
        <v/>
      </c>
      <c r="E56" s="321"/>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320" t="str">
        <f>IF(INDEX('CoC Ranking Data'!$A$1:$CB$106,ROW($E60),43)&lt;&gt;"",INDEX('CoC Ranking Data'!$A$1:$CB$106,ROW($E60),43),"")</f>
        <v/>
      </c>
      <c r="E57" s="321"/>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320" t="str">
        <f>IF(INDEX('CoC Ranking Data'!$A$1:$CB$106,ROW($E61),43)&lt;&gt;"",INDEX('CoC Ranking Data'!$A$1:$CB$106,ROW($E61),43),"")</f>
        <v/>
      </c>
      <c r="E58" s="321"/>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320" t="str">
        <f>IF(INDEX('CoC Ranking Data'!$A$1:$CB$106,ROW($E62),43)&lt;&gt;"",INDEX('CoC Ranking Data'!$A$1:$CB$106,ROW($E62),43),"")</f>
        <v/>
      </c>
      <c r="E59" s="321"/>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320" t="str">
        <f>IF(INDEX('CoC Ranking Data'!$A$1:$CB$106,ROW($E63),43)&lt;&gt;"",INDEX('CoC Ranking Data'!$A$1:$CB$106,ROW($E63),43),"")</f>
        <v/>
      </c>
      <c r="E60" s="321"/>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320" t="str">
        <f>IF(INDEX('CoC Ranking Data'!$A$1:$CB$106,ROW($E64),43)&lt;&gt;"",INDEX('CoC Ranking Data'!$A$1:$CB$106,ROW($E64),43),"")</f>
        <v/>
      </c>
      <c r="E61" s="321"/>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320" t="str">
        <f>IF(INDEX('CoC Ranking Data'!$A$1:$CB$106,ROW($E65),43)&lt;&gt;"",INDEX('CoC Ranking Data'!$A$1:$CB$106,ROW($E65),43),"")</f>
        <v/>
      </c>
      <c r="E62" s="321"/>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320" t="str">
        <f>IF(INDEX('CoC Ranking Data'!$A$1:$CB$106,ROW($E66),43)&lt;&gt;"",INDEX('CoC Ranking Data'!$A$1:$CB$106,ROW($E66),43),"")</f>
        <v/>
      </c>
      <c r="E63" s="321"/>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320" t="str">
        <f>IF(INDEX('CoC Ranking Data'!$A$1:$CB$106,ROW($E67),43)&lt;&gt;"",INDEX('CoC Ranking Data'!$A$1:$CB$106,ROW($E67),43),"")</f>
        <v/>
      </c>
      <c r="E64" s="321"/>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320" t="str">
        <f>IF(INDEX('CoC Ranking Data'!$A$1:$CB$106,ROW($E68),43)&lt;&gt;"",INDEX('CoC Ranking Data'!$A$1:$CB$106,ROW($E68),43),"")</f>
        <v/>
      </c>
      <c r="E65" s="321"/>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320" t="str">
        <f>IF(INDEX('CoC Ranking Data'!$A$1:$CB$106,ROW($E69),43)&lt;&gt;"",INDEX('CoC Ranking Data'!$A$1:$CB$106,ROW($E69),43),"")</f>
        <v/>
      </c>
      <c r="E66" s="321"/>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320" t="str">
        <f>IF(INDEX('CoC Ranking Data'!$A$1:$CB$106,ROW($E70),43)&lt;&gt;"",INDEX('CoC Ranking Data'!$A$1:$CB$106,ROW($E70),43),"")</f>
        <v/>
      </c>
      <c r="E67" s="321"/>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320" t="str">
        <f>IF(INDEX('CoC Ranking Data'!$A$1:$CB$106,ROW($E71),43)&lt;&gt;"",INDEX('CoC Ranking Data'!$A$1:$CB$106,ROW($E71),43),"")</f>
        <v/>
      </c>
      <c r="E68" s="321"/>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320" t="str">
        <f>IF(INDEX('CoC Ranking Data'!$A$1:$CB$106,ROW($E72),43)&lt;&gt;"",INDEX('CoC Ranking Data'!$A$1:$CB$106,ROW($E72),43),"")</f>
        <v/>
      </c>
      <c r="E69" s="321"/>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320" t="str">
        <f>IF(INDEX('CoC Ranking Data'!$A$1:$CB$106,ROW($E73),43)&lt;&gt;"",INDEX('CoC Ranking Data'!$A$1:$CB$106,ROW($E73),43),"")</f>
        <v/>
      </c>
      <c r="E70" s="321"/>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320" t="str">
        <f>IF(INDEX('CoC Ranking Data'!$A$1:$CB$106,ROW($E74),43)&lt;&gt;"",INDEX('CoC Ranking Data'!$A$1:$CB$106,ROW($E74),43),"")</f>
        <v/>
      </c>
      <c r="E71" s="321"/>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320" t="str">
        <f>IF(INDEX('CoC Ranking Data'!$A$1:$CB$106,ROW($E75),43)&lt;&gt;"",INDEX('CoC Ranking Data'!$A$1:$CB$106,ROW($E75),43),"")</f>
        <v/>
      </c>
      <c r="E72" s="321"/>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320" t="str">
        <f>IF(INDEX('CoC Ranking Data'!$A$1:$CB$106,ROW($E76),43)&lt;&gt;"",INDEX('CoC Ranking Data'!$A$1:$CB$106,ROW($E76),43),"")</f>
        <v/>
      </c>
      <c r="E73" s="321"/>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320" t="str">
        <f>IF(INDEX('CoC Ranking Data'!$A$1:$CB$106,ROW($E77),43)&lt;&gt;"",INDEX('CoC Ranking Data'!$A$1:$CB$106,ROW($E77),43),"")</f>
        <v/>
      </c>
      <c r="E74" s="321"/>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320" t="str">
        <f>IF(INDEX('CoC Ranking Data'!$A$1:$CB$106,ROW($E78),43)&lt;&gt;"",INDEX('CoC Ranking Data'!$A$1:$CB$106,ROW($E78),43),"")</f>
        <v/>
      </c>
      <c r="E75" s="321"/>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320" t="str">
        <f>IF(INDEX('CoC Ranking Data'!$A$1:$CB$106,ROW($E79),43)&lt;&gt;"",INDEX('CoC Ranking Data'!$A$1:$CB$106,ROW($E79),43),"")</f>
        <v/>
      </c>
      <c r="E76" s="321"/>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320" t="str">
        <f>IF(INDEX('CoC Ranking Data'!$A$1:$CB$106,ROW($E80),43)&lt;&gt;"",INDEX('CoC Ranking Data'!$A$1:$CB$106,ROW($E80),43),"")</f>
        <v/>
      </c>
      <c r="E77" s="321"/>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320" t="str">
        <f>IF(INDEX('CoC Ranking Data'!$A$1:$CB$106,ROW($E81),43)&lt;&gt;"",INDEX('CoC Ranking Data'!$A$1:$CB$106,ROW($E81),43),"")</f>
        <v/>
      </c>
      <c r="E78" s="321"/>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320" t="str">
        <f>IF(INDEX('CoC Ranking Data'!$A$1:$CB$106,ROW($E82),43)&lt;&gt;"",INDEX('CoC Ranking Data'!$A$1:$CB$106,ROW($E82),43),"")</f>
        <v/>
      </c>
      <c r="E79" s="321"/>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320" t="str">
        <f>IF(INDEX('CoC Ranking Data'!$A$1:$CB$106,ROW($E83),43)&lt;&gt;"",INDEX('CoC Ranking Data'!$A$1:$CB$106,ROW($E83),43),"")</f>
        <v/>
      </c>
      <c r="E80" s="321"/>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320" t="str">
        <f>IF(INDEX('CoC Ranking Data'!$A$1:$CB$106,ROW($E84),43)&lt;&gt;"",INDEX('CoC Ranking Data'!$A$1:$CB$106,ROW($E84),43),"")</f>
        <v/>
      </c>
      <c r="E81" s="321"/>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320" t="str">
        <f>IF(INDEX('CoC Ranking Data'!$A$1:$CB$106,ROW($E85),43)&lt;&gt;"",INDEX('CoC Ranking Data'!$A$1:$CB$106,ROW($E85),43),"")</f>
        <v/>
      </c>
      <c r="E82" s="321"/>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320" t="str">
        <f>IF(INDEX('CoC Ranking Data'!$A$1:$CB$106,ROW($E86),43)&lt;&gt;"",INDEX('CoC Ranking Data'!$A$1:$CB$106,ROW($E86),43),"")</f>
        <v/>
      </c>
      <c r="E83" s="321"/>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320" t="str">
        <f>IF(INDEX('CoC Ranking Data'!$A$1:$CB$106,ROW($E87),43)&lt;&gt;"",INDEX('CoC Ranking Data'!$A$1:$CB$106,ROW($E87),43),"")</f>
        <v/>
      </c>
      <c r="E84" s="321"/>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320" t="str">
        <f>IF(INDEX('CoC Ranking Data'!$A$1:$CB$106,ROW($E88),43)&lt;&gt;"",INDEX('CoC Ranking Data'!$A$1:$CB$106,ROW($E88),43),"")</f>
        <v/>
      </c>
      <c r="E85" s="321"/>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320" t="str">
        <f>IF(INDEX('CoC Ranking Data'!$A$1:$CB$106,ROW($E89),43)&lt;&gt;"",INDEX('CoC Ranking Data'!$A$1:$CB$106,ROW($E89),43),"")</f>
        <v/>
      </c>
      <c r="E86" s="321"/>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320" t="str">
        <f>IF(INDEX('CoC Ranking Data'!$A$1:$CB$106,ROW($E90),43)&lt;&gt;"",INDEX('CoC Ranking Data'!$A$1:$CB$106,ROW($E90),43),"")</f>
        <v/>
      </c>
      <c r="E87" s="321"/>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320" t="str">
        <f>IF(INDEX('CoC Ranking Data'!$A$1:$CB$106,ROW($E91),43)&lt;&gt;"",INDEX('CoC Ranking Data'!$A$1:$CB$106,ROW($E91),43),"")</f>
        <v/>
      </c>
      <c r="E88" s="321"/>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320" t="str">
        <f>IF(INDEX('CoC Ranking Data'!$A$1:$CB$106,ROW($E92),43)&lt;&gt;"",INDEX('CoC Ranking Data'!$A$1:$CB$106,ROW($E92),43),"")</f>
        <v/>
      </c>
      <c r="E89" s="321"/>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320" t="str">
        <f>IF(INDEX('CoC Ranking Data'!$A$1:$CB$106,ROW($E93),43)&lt;&gt;"",INDEX('CoC Ranking Data'!$A$1:$CB$106,ROW($E93),43),"")</f>
        <v/>
      </c>
      <c r="E90" s="321"/>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320" t="str">
        <f>IF(INDEX('CoC Ranking Data'!$A$1:$CB$106,ROW($E94),43)&lt;&gt;"",INDEX('CoC Ranking Data'!$A$1:$CB$106,ROW($E94),43),"")</f>
        <v/>
      </c>
      <c r="E91" s="321"/>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320" t="str">
        <f>IF(INDEX('CoC Ranking Data'!$A$1:$CB$106,ROW($E95),43)&lt;&gt;"",INDEX('CoC Ranking Data'!$A$1:$CB$106,ROW($E95),43),"")</f>
        <v/>
      </c>
      <c r="E92" s="321"/>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320" t="str">
        <f>IF(INDEX('CoC Ranking Data'!$A$1:$CB$106,ROW($E96),43)&lt;&gt;"",INDEX('CoC Ranking Data'!$A$1:$CB$106,ROW($E96),43),"")</f>
        <v/>
      </c>
      <c r="E93" s="321"/>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320" t="str">
        <f>IF(INDEX('CoC Ranking Data'!$A$1:$CB$106,ROW($E97),43)&lt;&gt;"",INDEX('CoC Ranking Data'!$A$1:$CB$106,ROW($E97),43),"")</f>
        <v/>
      </c>
      <c r="E94" s="321"/>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320" t="str">
        <f>IF(INDEX('CoC Ranking Data'!$A$1:$CB$106,ROW($E98),43)&lt;&gt;"",INDEX('CoC Ranking Data'!$A$1:$CB$106,ROW($E98),43),"")</f>
        <v/>
      </c>
      <c r="E95" s="321"/>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320" t="str">
        <f>IF(INDEX('CoC Ranking Data'!$A$1:$CB$106,ROW($E99),43)&lt;&gt;"",INDEX('CoC Ranking Data'!$A$1:$CB$106,ROW($E99),43),"")</f>
        <v/>
      </c>
      <c r="E96" s="321"/>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320" t="str">
        <f>IF(INDEX('CoC Ranking Data'!$A$1:$CB$106,ROW($E100),43)&lt;&gt;"",INDEX('CoC Ranking Data'!$A$1:$CB$106,ROW($E100),43),"")</f>
        <v/>
      </c>
      <c r="E97" s="321"/>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320" t="str">
        <f>IF(INDEX('CoC Ranking Data'!$A$1:$CB$106,ROW($E101),43)&lt;&gt;"",INDEX('CoC Ranking Data'!$A$1:$CB$106,ROW($E101),43),"")</f>
        <v/>
      </c>
      <c r="E98" s="321"/>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320" t="str">
        <f>IF(INDEX('CoC Ranking Data'!$A$1:$CB$106,ROW($E102),43)&lt;&gt;"",INDEX('CoC Ranking Data'!$A$1:$CB$106,ROW($E102),43),"")</f>
        <v/>
      </c>
      <c r="E99" s="321"/>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320" t="str">
        <f>IF(INDEX('CoC Ranking Data'!$A$1:$CB$106,ROW($E103),43)&lt;&gt;"",INDEX('CoC Ranking Data'!$A$1:$CB$106,ROW($E103),43),"")</f>
        <v/>
      </c>
      <c r="E100" s="321"/>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320" t="str">
        <f>IF(INDEX('CoC Ranking Data'!$A$1:$CB$106,ROW($E104),43)&lt;&gt;"",INDEX('CoC Ranking Data'!$A$1:$CB$106,ROW($E104),43),"")</f>
        <v/>
      </c>
      <c r="E101" s="321"/>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320" t="str">
        <f>IF(INDEX('CoC Ranking Data'!$A$1:$CB$106,ROW($E105),43)&lt;&gt;"",INDEX('CoC Ranking Data'!$A$1:$CB$106,ROW($E105),43),"")</f>
        <v/>
      </c>
      <c r="E102" s="321"/>
    </row>
  </sheetData>
  <sheetProtection algorithmName="SHA-512" hashValue="m2PPwHIMdtjWZ97sLFAnz6eMGEONAkfhKlfygmX3CSAQnq+EnuMdpzf10R8C02on4V8B1kbHtPGW+I29HLQdcg==" saltValue="qFeyMEhHaPJCCwIrXtTwEA==" spinCount="100000" sheet="1" objects="1" scenarios="1" selectLockedCells="1"/>
  <autoFilter ref="A5:E51" xr:uid="{00000000-0009-0000-0000-000026000000}">
    <filterColumn colId="0" showButton="0"/>
    <filterColumn colId="1" showButton="0"/>
    <filterColumn colId="2" showButton="0"/>
  </autoFilter>
  <hyperlinks>
    <hyperlink ref="E1" location="'Scoring Chart'!A1" display="Return to Scoring Chart"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M104"/>
  <sheetViews>
    <sheetView workbookViewId="0">
      <selection activeCell="C2" sqref="C2"/>
    </sheetView>
  </sheetViews>
  <sheetFormatPr defaultRowHeight="15" x14ac:dyDescent="0.25"/>
  <cols>
    <col min="1" max="1" width="45.7109375" customWidth="1"/>
    <col min="2" max="2" width="78.5703125" customWidth="1"/>
    <col min="3" max="3" width="22.7109375" style="1" customWidth="1"/>
    <col min="4" max="4" width="18.5703125" style="1" customWidth="1"/>
    <col min="5" max="5" width="17.140625" style="1" customWidth="1"/>
    <col min="6" max="7" width="20.7109375" style="1" customWidth="1"/>
    <col min="8" max="16" width="16.7109375" customWidth="1"/>
    <col min="17" max="17" width="16.7109375" hidden="1" customWidth="1"/>
    <col min="18" max="26" width="16.7109375" customWidth="1"/>
    <col min="27" max="28" width="16.7109375" hidden="1" customWidth="1"/>
    <col min="29" max="37" width="16.7109375" customWidth="1"/>
    <col min="38" max="38" width="16.7109375" hidden="1" customWidth="1"/>
  </cols>
  <sheetData>
    <row r="1" spans="1:39" ht="15" customHeight="1" x14ac:dyDescent="0.25">
      <c r="A1" s="708" t="s">
        <v>735</v>
      </c>
      <c r="B1" s="709"/>
      <c r="C1"/>
    </row>
    <row r="2" spans="1:39" ht="15" customHeight="1" x14ac:dyDescent="0.25">
      <c r="A2" s="710"/>
      <c r="B2" s="711"/>
      <c r="C2"/>
    </row>
    <row r="3" spans="1:39" ht="15.75" thickBot="1" x14ac:dyDescent="0.3">
      <c r="C3"/>
    </row>
    <row r="4" spans="1:39" s="89" customFormat="1" ht="15.75" thickBot="1" x14ac:dyDescent="0.3">
      <c r="C4" s="410"/>
      <c r="D4" s="410"/>
      <c r="E4" s="410"/>
      <c r="F4" s="410"/>
      <c r="G4" s="410"/>
      <c r="H4" s="712" t="s">
        <v>413</v>
      </c>
      <c r="I4" s="713"/>
      <c r="J4" s="713"/>
      <c r="K4" s="713"/>
      <c r="L4" s="713"/>
      <c r="M4" s="713"/>
      <c r="N4" s="713"/>
      <c r="O4" s="713"/>
      <c r="P4" s="713"/>
      <c r="Q4" s="713"/>
      <c r="R4" s="714"/>
      <c r="S4" s="715" t="s">
        <v>468</v>
      </c>
      <c r="T4" s="716"/>
      <c r="U4" s="716"/>
      <c r="V4" s="716"/>
      <c r="W4" s="716"/>
      <c r="X4" s="716"/>
      <c r="Y4" s="716"/>
      <c r="Z4" s="717"/>
      <c r="AA4" s="702" t="s">
        <v>651</v>
      </c>
      <c r="AB4" s="703"/>
      <c r="AC4" s="703"/>
      <c r="AD4" s="703"/>
      <c r="AE4" s="703"/>
      <c r="AF4" s="704"/>
      <c r="AG4" s="705" t="s">
        <v>535</v>
      </c>
      <c r="AH4" s="706"/>
      <c r="AI4" s="706"/>
      <c r="AJ4" s="706"/>
      <c r="AK4" s="706"/>
      <c r="AL4" s="707"/>
    </row>
    <row r="5" spans="1:39" s="89" customFormat="1" ht="39" thickBot="1" x14ac:dyDescent="0.3">
      <c r="A5" s="446" t="s">
        <v>338</v>
      </c>
      <c r="B5" s="446" t="s">
        <v>339</v>
      </c>
      <c r="C5" s="447" t="s">
        <v>337</v>
      </c>
      <c r="D5" s="448" t="s">
        <v>4</v>
      </c>
      <c r="E5" s="449" t="s">
        <v>115</v>
      </c>
      <c r="F5" s="450" t="s">
        <v>118</v>
      </c>
      <c r="G5" s="451" t="s">
        <v>117</v>
      </c>
      <c r="H5" s="452" t="s">
        <v>620</v>
      </c>
      <c r="I5" s="452" t="s">
        <v>983</v>
      </c>
      <c r="J5" s="452" t="s">
        <v>984</v>
      </c>
      <c r="K5" s="453" t="s">
        <v>619</v>
      </c>
      <c r="L5" s="454" t="s">
        <v>638</v>
      </c>
      <c r="M5" s="454" t="s">
        <v>639</v>
      </c>
      <c r="N5" s="454" t="s">
        <v>640</v>
      </c>
      <c r="O5" s="455" t="s">
        <v>641</v>
      </c>
      <c r="P5" s="455" t="s">
        <v>826</v>
      </c>
      <c r="Q5" s="455" t="s">
        <v>642</v>
      </c>
      <c r="R5" s="455" t="s">
        <v>643</v>
      </c>
      <c r="S5" s="456" t="s">
        <v>644</v>
      </c>
      <c r="T5" s="456" t="s">
        <v>595</v>
      </c>
      <c r="U5" s="457" t="s">
        <v>599</v>
      </c>
      <c r="V5" s="456" t="s">
        <v>645</v>
      </c>
      <c r="W5" s="456" t="s">
        <v>604</v>
      </c>
      <c r="X5" s="456" t="s">
        <v>646</v>
      </c>
      <c r="Y5" s="456" t="s">
        <v>647</v>
      </c>
      <c r="Z5" s="456" t="s">
        <v>605</v>
      </c>
      <c r="AA5" s="458" t="s">
        <v>649</v>
      </c>
      <c r="AB5" s="458" t="s">
        <v>650</v>
      </c>
      <c r="AC5" s="458" t="s">
        <v>857</v>
      </c>
      <c r="AD5" s="458" t="s">
        <v>856</v>
      </c>
      <c r="AE5" s="458" t="s">
        <v>855</v>
      </c>
      <c r="AF5" s="458" t="s">
        <v>837</v>
      </c>
      <c r="AG5" s="459" t="s">
        <v>854</v>
      </c>
      <c r="AH5" s="459" t="s">
        <v>841</v>
      </c>
      <c r="AI5" s="459" t="s">
        <v>853</v>
      </c>
      <c r="AJ5" s="459" t="s">
        <v>852</v>
      </c>
      <c r="AK5" s="459" t="s">
        <v>851</v>
      </c>
      <c r="AL5" s="459" t="s">
        <v>632</v>
      </c>
      <c r="AM5" s="468" t="s">
        <v>670</v>
      </c>
    </row>
    <row r="6" spans="1:39" ht="18" customHeight="1" x14ac:dyDescent="0.25">
      <c r="A6" s="35" t="s">
        <v>683</v>
      </c>
      <c r="B6" s="35" t="s">
        <v>738</v>
      </c>
      <c r="C6" s="662" t="s">
        <v>739</v>
      </c>
      <c r="D6" s="662" t="s">
        <v>283</v>
      </c>
      <c r="E6" s="297"/>
      <c r="F6" s="443">
        <v>80.6875</v>
      </c>
      <c r="G6" s="443">
        <v>80.6875</v>
      </c>
      <c r="H6" s="327">
        <v>7</v>
      </c>
      <c r="I6" s="327" t="s">
        <v>326</v>
      </c>
      <c r="J6" s="327" t="s">
        <v>326</v>
      </c>
      <c r="K6" s="327">
        <v>1</v>
      </c>
      <c r="L6" s="327" t="s">
        <v>326</v>
      </c>
      <c r="M6" s="327">
        <v>0</v>
      </c>
      <c r="N6" s="327">
        <v>5</v>
      </c>
      <c r="O6" s="327">
        <v>5</v>
      </c>
      <c r="P6" s="327" t="s">
        <v>326</v>
      </c>
      <c r="Q6" s="327">
        <v>0</v>
      </c>
      <c r="R6" s="327">
        <v>3</v>
      </c>
      <c r="S6" s="438">
        <v>5</v>
      </c>
      <c r="T6" s="438">
        <v>0</v>
      </c>
      <c r="U6" s="439">
        <v>4</v>
      </c>
      <c r="V6" s="439">
        <v>5</v>
      </c>
      <c r="W6" s="439">
        <v>4</v>
      </c>
      <c r="X6" s="439">
        <v>1</v>
      </c>
      <c r="Y6" s="439">
        <v>1</v>
      </c>
      <c r="Z6" s="439">
        <v>0</v>
      </c>
      <c r="AA6" s="441" t="s">
        <v>326</v>
      </c>
      <c r="AB6" s="442">
        <v>0</v>
      </c>
      <c r="AC6" s="441">
        <v>7.5</v>
      </c>
      <c r="AD6" s="442">
        <v>2</v>
      </c>
      <c r="AE6" s="441">
        <v>0.1875</v>
      </c>
      <c r="AF6" s="442">
        <v>10</v>
      </c>
      <c r="AG6" s="580">
        <v>11</v>
      </c>
      <c r="AH6" s="440">
        <v>0</v>
      </c>
      <c r="AI6" s="440">
        <v>5</v>
      </c>
      <c r="AJ6" s="440">
        <v>4</v>
      </c>
      <c r="AK6" s="440">
        <v>0</v>
      </c>
      <c r="AL6" s="440">
        <v>0</v>
      </c>
      <c r="AM6" s="656"/>
    </row>
    <row r="7" spans="1:39" x14ac:dyDescent="0.25">
      <c r="A7" s="35" t="s">
        <v>685</v>
      </c>
      <c r="B7" s="35" t="s">
        <v>740</v>
      </c>
      <c r="C7" s="662" t="s">
        <v>741</v>
      </c>
      <c r="D7" s="662" t="s">
        <v>135</v>
      </c>
      <c r="E7" s="297"/>
      <c r="F7" s="443">
        <v>50.5</v>
      </c>
      <c r="G7" s="443">
        <v>50.5</v>
      </c>
      <c r="H7" s="327" t="s">
        <v>326</v>
      </c>
      <c r="I7" s="327" t="s">
        <v>326</v>
      </c>
      <c r="J7" s="327">
        <v>10</v>
      </c>
      <c r="K7" s="327">
        <v>3</v>
      </c>
      <c r="L7" s="327" t="s">
        <v>326</v>
      </c>
      <c r="M7" s="327">
        <v>0</v>
      </c>
      <c r="N7" s="327" t="s">
        <v>326</v>
      </c>
      <c r="O7" s="327" t="s">
        <v>326</v>
      </c>
      <c r="P7" s="327">
        <v>2</v>
      </c>
      <c r="Q7" s="327">
        <v>0</v>
      </c>
      <c r="R7" s="327">
        <v>3</v>
      </c>
      <c r="S7" s="438">
        <v>5</v>
      </c>
      <c r="T7" s="438">
        <v>0</v>
      </c>
      <c r="U7" s="439">
        <v>0</v>
      </c>
      <c r="V7" s="439">
        <v>0</v>
      </c>
      <c r="W7" s="439">
        <v>4</v>
      </c>
      <c r="X7" s="439">
        <v>3</v>
      </c>
      <c r="Y7" s="439">
        <v>3</v>
      </c>
      <c r="Z7" s="439">
        <v>0</v>
      </c>
      <c r="AA7" s="441" t="s">
        <v>326</v>
      </c>
      <c r="AB7" s="442">
        <v>0</v>
      </c>
      <c r="AC7" s="441">
        <v>2.5</v>
      </c>
      <c r="AD7" s="442">
        <v>0</v>
      </c>
      <c r="AE7" s="441">
        <v>0</v>
      </c>
      <c r="AF7" s="442">
        <v>0</v>
      </c>
      <c r="AG7" s="580">
        <v>11</v>
      </c>
      <c r="AH7" s="440">
        <v>0</v>
      </c>
      <c r="AI7" s="440">
        <v>0</v>
      </c>
      <c r="AJ7" s="440">
        <v>4</v>
      </c>
      <c r="AK7" s="440">
        <v>0</v>
      </c>
      <c r="AL7" s="440">
        <v>0</v>
      </c>
      <c r="AM7" s="656"/>
    </row>
    <row r="8" spans="1:39" x14ac:dyDescent="0.25">
      <c r="A8" s="35" t="s">
        <v>687</v>
      </c>
      <c r="B8" s="35" t="s">
        <v>689</v>
      </c>
      <c r="C8" s="662" t="s">
        <v>742</v>
      </c>
      <c r="D8" s="662" t="s">
        <v>135</v>
      </c>
      <c r="E8" s="297"/>
      <c r="F8" s="443">
        <v>81</v>
      </c>
      <c r="G8" s="443">
        <v>81</v>
      </c>
      <c r="H8" s="327" t="s">
        <v>326</v>
      </c>
      <c r="I8" s="327" t="s">
        <v>326</v>
      </c>
      <c r="J8" s="327">
        <v>10</v>
      </c>
      <c r="K8" s="327">
        <v>3</v>
      </c>
      <c r="L8" s="327" t="s">
        <v>326</v>
      </c>
      <c r="M8" s="327">
        <v>0</v>
      </c>
      <c r="N8" s="327" t="s">
        <v>326</v>
      </c>
      <c r="O8" s="327" t="s">
        <v>326</v>
      </c>
      <c r="P8" s="327">
        <v>8</v>
      </c>
      <c r="Q8" s="327">
        <v>0</v>
      </c>
      <c r="R8" s="327">
        <v>7</v>
      </c>
      <c r="S8" s="438">
        <v>5</v>
      </c>
      <c r="T8" s="438">
        <v>0</v>
      </c>
      <c r="U8" s="439">
        <v>0</v>
      </c>
      <c r="V8" s="439">
        <v>4</v>
      </c>
      <c r="W8" s="439">
        <v>4</v>
      </c>
      <c r="X8" s="439">
        <v>0</v>
      </c>
      <c r="Y8" s="439">
        <v>1</v>
      </c>
      <c r="Z8" s="439">
        <v>0</v>
      </c>
      <c r="AA8" s="441" t="s">
        <v>326</v>
      </c>
      <c r="AB8" s="442">
        <v>0</v>
      </c>
      <c r="AC8" s="441">
        <v>7.5</v>
      </c>
      <c r="AD8" s="442">
        <v>0</v>
      </c>
      <c r="AE8" s="441">
        <v>2.5</v>
      </c>
      <c r="AF8" s="442">
        <v>10</v>
      </c>
      <c r="AG8" s="580">
        <v>10</v>
      </c>
      <c r="AH8" s="440">
        <v>0</v>
      </c>
      <c r="AI8" s="440">
        <v>5</v>
      </c>
      <c r="AJ8" s="440">
        <v>4</v>
      </c>
      <c r="AK8" s="440">
        <v>0</v>
      </c>
      <c r="AL8" s="440">
        <v>0</v>
      </c>
      <c r="AM8" s="656"/>
    </row>
    <row r="9" spans="1:39" x14ac:dyDescent="0.25">
      <c r="A9" s="35" t="s">
        <v>687</v>
      </c>
      <c r="B9" s="35" t="s">
        <v>688</v>
      </c>
      <c r="C9" s="662" t="s">
        <v>743</v>
      </c>
      <c r="D9" s="662" t="s">
        <v>135</v>
      </c>
      <c r="E9" s="297"/>
      <c r="F9" s="443">
        <v>86.75</v>
      </c>
      <c r="G9" s="443">
        <v>86.75</v>
      </c>
      <c r="H9" s="327" t="s">
        <v>326</v>
      </c>
      <c r="I9" s="327" t="s">
        <v>326</v>
      </c>
      <c r="J9" s="327">
        <v>10</v>
      </c>
      <c r="K9" s="327">
        <v>3</v>
      </c>
      <c r="L9" s="327" t="s">
        <v>326</v>
      </c>
      <c r="M9" s="327">
        <v>0</v>
      </c>
      <c r="N9" s="327" t="s">
        <v>326</v>
      </c>
      <c r="O9" s="327" t="s">
        <v>326</v>
      </c>
      <c r="P9" s="327">
        <v>5</v>
      </c>
      <c r="Q9" s="327">
        <v>0</v>
      </c>
      <c r="R9" s="327">
        <v>7</v>
      </c>
      <c r="S9" s="438">
        <v>5</v>
      </c>
      <c r="T9" s="438">
        <v>3</v>
      </c>
      <c r="U9" s="439">
        <v>4</v>
      </c>
      <c r="V9" s="439">
        <v>5</v>
      </c>
      <c r="W9" s="439">
        <v>4</v>
      </c>
      <c r="X9" s="439">
        <v>0</v>
      </c>
      <c r="Y9" s="439">
        <v>0</v>
      </c>
      <c r="Z9" s="439">
        <v>0</v>
      </c>
      <c r="AA9" s="441" t="s">
        <v>326</v>
      </c>
      <c r="AB9" s="442">
        <v>0</v>
      </c>
      <c r="AC9" s="441">
        <v>7.5</v>
      </c>
      <c r="AD9" s="442">
        <v>2</v>
      </c>
      <c r="AE9" s="441">
        <v>2.25</v>
      </c>
      <c r="AF9" s="442">
        <v>10</v>
      </c>
      <c r="AG9" s="580">
        <v>10</v>
      </c>
      <c r="AH9" s="440">
        <v>0</v>
      </c>
      <c r="AI9" s="440">
        <v>5</v>
      </c>
      <c r="AJ9" s="440">
        <v>4</v>
      </c>
      <c r="AK9" s="440">
        <v>0</v>
      </c>
      <c r="AL9" s="440">
        <v>0</v>
      </c>
      <c r="AM9" s="656"/>
    </row>
    <row r="10" spans="1:39" x14ac:dyDescent="0.25">
      <c r="A10" s="35" t="s">
        <v>687</v>
      </c>
      <c r="B10" s="35" t="s">
        <v>691</v>
      </c>
      <c r="C10" s="662" t="s">
        <v>744</v>
      </c>
      <c r="D10" s="662" t="s">
        <v>135</v>
      </c>
      <c r="E10" s="297"/>
      <c r="F10" s="443">
        <v>83</v>
      </c>
      <c r="G10" s="443">
        <v>83</v>
      </c>
      <c r="H10" s="327" t="s">
        <v>326</v>
      </c>
      <c r="I10" s="327" t="s">
        <v>326</v>
      </c>
      <c r="J10" s="327">
        <v>10</v>
      </c>
      <c r="K10" s="327">
        <v>3</v>
      </c>
      <c r="L10" s="327" t="s">
        <v>326</v>
      </c>
      <c r="M10" s="327">
        <v>0</v>
      </c>
      <c r="N10" s="327" t="s">
        <v>326</v>
      </c>
      <c r="O10" s="327" t="s">
        <v>326</v>
      </c>
      <c r="P10" s="327">
        <v>2</v>
      </c>
      <c r="Q10" s="327">
        <v>0</v>
      </c>
      <c r="R10" s="327">
        <v>7</v>
      </c>
      <c r="S10" s="438">
        <v>5</v>
      </c>
      <c r="T10" s="438">
        <v>5</v>
      </c>
      <c r="U10" s="439">
        <v>0</v>
      </c>
      <c r="V10" s="439">
        <v>4</v>
      </c>
      <c r="W10" s="439">
        <v>4</v>
      </c>
      <c r="X10" s="439">
        <v>1</v>
      </c>
      <c r="Y10" s="439">
        <v>1</v>
      </c>
      <c r="Z10" s="439">
        <v>0</v>
      </c>
      <c r="AA10" s="441" t="s">
        <v>326</v>
      </c>
      <c r="AB10" s="442">
        <v>0</v>
      </c>
      <c r="AC10" s="441">
        <v>7.5</v>
      </c>
      <c r="AD10" s="442">
        <v>2</v>
      </c>
      <c r="AE10" s="441">
        <v>2.5</v>
      </c>
      <c r="AF10" s="442">
        <v>10</v>
      </c>
      <c r="AG10" s="580">
        <v>10</v>
      </c>
      <c r="AH10" s="440">
        <v>0</v>
      </c>
      <c r="AI10" s="440">
        <v>5</v>
      </c>
      <c r="AJ10" s="440">
        <v>4</v>
      </c>
      <c r="AK10" s="440">
        <v>0</v>
      </c>
      <c r="AL10" s="440">
        <v>0</v>
      </c>
      <c r="AM10" s="656"/>
    </row>
    <row r="11" spans="1:39" x14ac:dyDescent="0.25">
      <c r="A11" s="35" t="s">
        <v>138</v>
      </c>
      <c r="B11" s="35" t="s">
        <v>745</v>
      </c>
      <c r="C11" s="662" t="s">
        <v>746</v>
      </c>
      <c r="D11" s="662" t="s">
        <v>283</v>
      </c>
      <c r="E11" s="297"/>
      <c r="F11" s="443">
        <v>76.5</v>
      </c>
      <c r="G11" s="443">
        <v>76.5</v>
      </c>
      <c r="H11" s="327">
        <v>7</v>
      </c>
      <c r="I11" s="327" t="s">
        <v>326</v>
      </c>
      <c r="J11" s="327" t="s">
        <v>326</v>
      </c>
      <c r="K11" s="327">
        <v>3</v>
      </c>
      <c r="L11" s="327" t="s">
        <v>326</v>
      </c>
      <c r="M11" s="327">
        <v>0</v>
      </c>
      <c r="N11" s="327">
        <v>5</v>
      </c>
      <c r="O11" s="327">
        <v>0</v>
      </c>
      <c r="P11" s="327" t="s">
        <v>326</v>
      </c>
      <c r="Q11" s="327">
        <v>0</v>
      </c>
      <c r="R11" s="327">
        <v>3</v>
      </c>
      <c r="S11" s="438">
        <v>5</v>
      </c>
      <c r="T11" s="438">
        <v>0</v>
      </c>
      <c r="U11" s="439">
        <v>4</v>
      </c>
      <c r="V11" s="439">
        <v>5</v>
      </c>
      <c r="W11" s="439">
        <v>4</v>
      </c>
      <c r="X11" s="439">
        <v>3</v>
      </c>
      <c r="Y11" s="439">
        <v>3</v>
      </c>
      <c r="Z11" s="439">
        <v>0</v>
      </c>
      <c r="AA11" s="441" t="s">
        <v>326</v>
      </c>
      <c r="AB11" s="442">
        <v>0</v>
      </c>
      <c r="AC11" s="441">
        <v>2.5</v>
      </c>
      <c r="AD11" s="442">
        <v>2</v>
      </c>
      <c r="AE11" s="441">
        <v>0</v>
      </c>
      <c r="AF11" s="442">
        <v>10</v>
      </c>
      <c r="AG11" s="580">
        <v>11</v>
      </c>
      <c r="AH11" s="440">
        <v>0</v>
      </c>
      <c r="AI11" s="440">
        <v>5</v>
      </c>
      <c r="AJ11" s="440">
        <v>4</v>
      </c>
      <c r="AK11" s="440">
        <v>0</v>
      </c>
      <c r="AL11" s="440">
        <v>0</v>
      </c>
      <c r="AM11" s="656"/>
    </row>
    <row r="12" spans="1:39" x14ac:dyDescent="0.25">
      <c r="A12" s="35" t="s">
        <v>748</v>
      </c>
      <c r="B12" s="35" t="s">
        <v>749</v>
      </c>
      <c r="C12" s="662" t="s">
        <v>750</v>
      </c>
      <c r="D12" s="662" t="s">
        <v>283</v>
      </c>
      <c r="E12" s="297"/>
      <c r="F12" s="443">
        <v>72.55</v>
      </c>
      <c r="G12" s="443">
        <v>72.55</v>
      </c>
      <c r="H12" s="327">
        <v>7</v>
      </c>
      <c r="I12" s="327" t="s">
        <v>326</v>
      </c>
      <c r="J12" s="327" t="s">
        <v>326</v>
      </c>
      <c r="K12" s="327">
        <v>3</v>
      </c>
      <c r="L12" s="327" t="s">
        <v>326</v>
      </c>
      <c r="M12" s="327">
        <v>0</v>
      </c>
      <c r="N12" s="327">
        <v>5</v>
      </c>
      <c r="O12" s="327">
        <v>0</v>
      </c>
      <c r="P12" s="327" t="s">
        <v>326</v>
      </c>
      <c r="Q12" s="327">
        <v>0</v>
      </c>
      <c r="R12" s="327">
        <v>3</v>
      </c>
      <c r="S12" s="438">
        <v>5</v>
      </c>
      <c r="T12" s="438">
        <v>0</v>
      </c>
      <c r="U12" s="439">
        <v>4</v>
      </c>
      <c r="V12" s="439">
        <v>2</v>
      </c>
      <c r="W12" s="439">
        <v>4</v>
      </c>
      <c r="X12" s="439">
        <v>2</v>
      </c>
      <c r="Y12" s="439">
        <v>2</v>
      </c>
      <c r="Z12" s="439">
        <v>0</v>
      </c>
      <c r="AA12" s="441" t="s">
        <v>326</v>
      </c>
      <c r="AB12" s="442">
        <v>0</v>
      </c>
      <c r="AC12" s="441">
        <v>7.5</v>
      </c>
      <c r="AD12" s="442">
        <v>0</v>
      </c>
      <c r="AE12" s="441">
        <v>0.05</v>
      </c>
      <c r="AF12" s="442">
        <v>10</v>
      </c>
      <c r="AG12" s="580">
        <v>9</v>
      </c>
      <c r="AH12" s="440">
        <v>0</v>
      </c>
      <c r="AI12" s="440">
        <v>5</v>
      </c>
      <c r="AJ12" s="440">
        <v>4</v>
      </c>
      <c r="AK12" s="440">
        <v>0</v>
      </c>
      <c r="AL12" s="440">
        <v>0</v>
      </c>
      <c r="AM12" s="656"/>
    </row>
    <row r="13" spans="1:39" x14ac:dyDescent="0.25">
      <c r="A13" s="35" t="s">
        <v>732</v>
      </c>
      <c r="B13" s="35" t="s">
        <v>716</v>
      </c>
      <c r="C13" s="662" t="s">
        <v>751</v>
      </c>
      <c r="D13" s="662" t="s">
        <v>135</v>
      </c>
      <c r="E13" s="297"/>
      <c r="F13" s="443">
        <v>78.5</v>
      </c>
      <c r="G13" s="443">
        <v>78.5</v>
      </c>
      <c r="H13" s="327" t="s">
        <v>326</v>
      </c>
      <c r="I13" s="327" t="s">
        <v>326</v>
      </c>
      <c r="J13" s="327">
        <v>7</v>
      </c>
      <c r="K13" s="327">
        <v>3</v>
      </c>
      <c r="L13" s="327" t="s">
        <v>326</v>
      </c>
      <c r="M13" s="327">
        <v>0</v>
      </c>
      <c r="N13" s="327" t="s">
        <v>326</v>
      </c>
      <c r="O13" s="327" t="s">
        <v>326</v>
      </c>
      <c r="P13" s="327">
        <v>8</v>
      </c>
      <c r="Q13" s="327">
        <v>0</v>
      </c>
      <c r="R13" s="327">
        <v>7</v>
      </c>
      <c r="S13" s="438">
        <v>0</v>
      </c>
      <c r="T13" s="438">
        <v>5</v>
      </c>
      <c r="U13" s="439">
        <v>0</v>
      </c>
      <c r="V13" s="439">
        <v>5</v>
      </c>
      <c r="W13" s="439">
        <v>4</v>
      </c>
      <c r="X13" s="439">
        <v>3</v>
      </c>
      <c r="Y13" s="439">
        <v>3</v>
      </c>
      <c r="Z13" s="439">
        <v>0</v>
      </c>
      <c r="AA13" s="441" t="s">
        <v>326</v>
      </c>
      <c r="AB13" s="442">
        <v>0</v>
      </c>
      <c r="AC13" s="441">
        <v>7.5</v>
      </c>
      <c r="AD13" s="442">
        <v>2</v>
      </c>
      <c r="AE13" s="441">
        <v>0</v>
      </c>
      <c r="AF13" s="442">
        <v>10</v>
      </c>
      <c r="AG13" s="580">
        <v>10</v>
      </c>
      <c r="AH13" s="440">
        <v>0</v>
      </c>
      <c r="AI13" s="440">
        <v>0</v>
      </c>
      <c r="AJ13" s="440">
        <v>4</v>
      </c>
      <c r="AK13" s="440">
        <v>0</v>
      </c>
      <c r="AL13" s="440">
        <v>0</v>
      </c>
      <c r="AM13" s="656"/>
    </row>
    <row r="14" spans="1:39" x14ac:dyDescent="0.25">
      <c r="A14" s="35" t="s">
        <v>701</v>
      </c>
      <c r="B14" s="35" t="s">
        <v>752</v>
      </c>
      <c r="C14" s="662" t="s">
        <v>753</v>
      </c>
      <c r="D14" s="662" t="s">
        <v>135</v>
      </c>
      <c r="E14" s="297"/>
      <c r="F14" s="443">
        <v>71.875</v>
      </c>
      <c r="G14" s="443">
        <v>71.875</v>
      </c>
      <c r="H14" s="327" t="s">
        <v>326</v>
      </c>
      <c r="I14" s="327" t="s">
        <v>326</v>
      </c>
      <c r="J14" s="327">
        <v>2</v>
      </c>
      <c r="K14" s="327">
        <v>3</v>
      </c>
      <c r="L14" s="327" t="s">
        <v>326</v>
      </c>
      <c r="M14" s="327">
        <v>0</v>
      </c>
      <c r="N14" s="327" t="s">
        <v>326</v>
      </c>
      <c r="O14" s="327" t="s">
        <v>326</v>
      </c>
      <c r="P14" s="327">
        <v>0</v>
      </c>
      <c r="Q14" s="327">
        <v>0</v>
      </c>
      <c r="R14" s="327">
        <v>7</v>
      </c>
      <c r="S14" s="438">
        <v>5</v>
      </c>
      <c r="T14" s="438">
        <v>5</v>
      </c>
      <c r="U14" s="439">
        <v>4</v>
      </c>
      <c r="V14" s="439">
        <v>0</v>
      </c>
      <c r="W14" s="439">
        <v>4</v>
      </c>
      <c r="X14" s="439">
        <v>3</v>
      </c>
      <c r="Y14" s="439">
        <v>3</v>
      </c>
      <c r="Z14" s="439">
        <v>0</v>
      </c>
      <c r="AA14" s="441" t="s">
        <v>326</v>
      </c>
      <c r="AB14" s="442">
        <v>0</v>
      </c>
      <c r="AC14" s="441">
        <v>7.5</v>
      </c>
      <c r="AD14" s="442">
        <v>2</v>
      </c>
      <c r="AE14" s="441">
        <v>1.375</v>
      </c>
      <c r="AF14" s="442">
        <v>10</v>
      </c>
      <c r="AG14" s="580">
        <v>9</v>
      </c>
      <c r="AH14" s="440">
        <v>0</v>
      </c>
      <c r="AI14" s="440">
        <v>2</v>
      </c>
      <c r="AJ14" s="440">
        <v>4</v>
      </c>
      <c r="AK14" s="440">
        <v>0</v>
      </c>
      <c r="AL14" s="440">
        <v>0</v>
      </c>
      <c r="AM14" s="656"/>
    </row>
    <row r="15" spans="1:39" x14ac:dyDescent="0.25">
      <c r="A15" s="35" t="s">
        <v>701</v>
      </c>
      <c r="B15" s="35" t="s">
        <v>754</v>
      </c>
      <c r="C15" s="662" t="s">
        <v>755</v>
      </c>
      <c r="D15" s="662" t="s">
        <v>135</v>
      </c>
      <c r="E15" s="297"/>
      <c r="F15" s="443">
        <v>71.375</v>
      </c>
      <c r="G15" s="443">
        <v>71.375</v>
      </c>
      <c r="H15" s="327" t="s">
        <v>326</v>
      </c>
      <c r="I15" s="327" t="s">
        <v>326</v>
      </c>
      <c r="J15" s="327">
        <v>10</v>
      </c>
      <c r="K15" s="327">
        <v>3</v>
      </c>
      <c r="L15" s="327" t="s">
        <v>326</v>
      </c>
      <c r="M15" s="327">
        <v>0</v>
      </c>
      <c r="N15" s="327" t="s">
        <v>326</v>
      </c>
      <c r="O15" s="327" t="s">
        <v>326</v>
      </c>
      <c r="P15" s="327">
        <v>5</v>
      </c>
      <c r="Q15" s="327">
        <v>0</v>
      </c>
      <c r="R15" s="327">
        <v>0</v>
      </c>
      <c r="S15" s="438">
        <v>5</v>
      </c>
      <c r="T15" s="438">
        <v>0</v>
      </c>
      <c r="U15" s="439">
        <v>4</v>
      </c>
      <c r="V15" s="439">
        <v>2</v>
      </c>
      <c r="W15" s="439">
        <v>4</v>
      </c>
      <c r="X15" s="439">
        <v>2</v>
      </c>
      <c r="Y15" s="439">
        <v>2</v>
      </c>
      <c r="Z15" s="439">
        <v>0</v>
      </c>
      <c r="AA15" s="441" t="s">
        <v>326</v>
      </c>
      <c r="AB15" s="442">
        <v>0</v>
      </c>
      <c r="AC15" s="441">
        <v>7.5</v>
      </c>
      <c r="AD15" s="442">
        <v>1</v>
      </c>
      <c r="AE15" s="441">
        <v>0.875</v>
      </c>
      <c r="AF15" s="442">
        <v>10</v>
      </c>
      <c r="AG15" s="580">
        <v>9</v>
      </c>
      <c r="AH15" s="440">
        <v>0</v>
      </c>
      <c r="AI15" s="440">
        <v>2</v>
      </c>
      <c r="AJ15" s="440">
        <v>4</v>
      </c>
      <c r="AK15" s="440">
        <v>0</v>
      </c>
      <c r="AL15" s="440">
        <v>0</v>
      </c>
      <c r="AM15" s="656"/>
    </row>
    <row r="16" spans="1:39" x14ac:dyDescent="0.25">
      <c r="A16" s="35" t="s">
        <v>710</v>
      </c>
      <c r="B16" s="35" t="s">
        <v>756</v>
      </c>
      <c r="C16" s="662" t="s">
        <v>757</v>
      </c>
      <c r="D16" s="662" t="s">
        <v>135</v>
      </c>
      <c r="E16" s="297"/>
      <c r="F16" s="443">
        <v>81.396428571428572</v>
      </c>
      <c r="G16" s="443">
        <v>81.396428571428572</v>
      </c>
      <c r="H16" s="327" t="s">
        <v>326</v>
      </c>
      <c r="I16" s="327" t="s">
        <v>326</v>
      </c>
      <c r="J16" s="327">
        <v>10</v>
      </c>
      <c r="K16" s="327">
        <v>3</v>
      </c>
      <c r="L16" s="327" t="s">
        <v>326</v>
      </c>
      <c r="M16" s="327">
        <v>0</v>
      </c>
      <c r="N16" s="327" t="s">
        <v>326</v>
      </c>
      <c r="O16" s="327" t="s">
        <v>326</v>
      </c>
      <c r="P16" s="327">
        <v>5</v>
      </c>
      <c r="Q16" s="327">
        <v>0</v>
      </c>
      <c r="R16" s="327">
        <v>7</v>
      </c>
      <c r="S16" s="438">
        <v>5</v>
      </c>
      <c r="T16" s="438">
        <v>5</v>
      </c>
      <c r="U16" s="439">
        <v>4</v>
      </c>
      <c r="V16" s="439">
        <v>5</v>
      </c>
      <c r="W16" s="439">
        <v>4</v>
      </c>
      <c r="X16" s="439">
        <v>2</v>
      </c>
      <c r="Y16" s="439">
        <v>2</v>
      </c>
      <c r="Z16" s="439">
        <v>0</v>
      </c>
      <c r="AA16" s="441" t="s">
        <v>326</v>
      </c>
      <c r="AB16" s="442">
        <v>0</v>
      </c>
      <c r="AC16" s="441">
        <v>2.5</v>
      </c>
      <c r="AD16" s="442">
        <v>2</v>
      </c>
      <c r="AE16" s="441">
        <v>1.3250000000000002</v>
      </c>
      <c r="AF16" s="442">
        <v>10</v>
      </c>
      <c r="AG16" s="580">
        <v>8.5714285714285712</v>
      </c>
      <c r="AH16" s="440">
        <v>0</v>
      </c>
      <c r="AI16" s="440">
        <v>1</v>
      </c>
      <c r="AJ16" s="440">
        <v>4</v>
      </c>
      <c r="AK16" s="440">
        <v>0</v>
      </c>
      <c r="AL16" s="440">
        <v>0</v>
      </c>
      <c r="AM16" s="656"/>
    </row>
    <row r="17" spans="1:39" x14ac:dyDescent="0.25">
      <c r="A17" s="35" t="s">
        <v>699</v>
      </c>
      <c r="B17" s="35" t="s">
        <v>700</v>
      </c>
      <c r="C17" s="662" t="s">
        <v>758</v>
      </c>
      <c r="D17" s="662" t="s">
        <v>135</v>
      </c>
      <c r="E17" s="297"/>
      <c r="F17" s="443">
        <v>79.05</v>
      </c>
      <c r="G17" s="443">
        <v>79.05</v>
      </c>
      <c r="H17" s="327" t="s">
        <v>326</v>
      </c>
      <c r="I17" s="327" t="s">
        <v>326</v>
      </c>
      <c r="J17" s="327">
        <v>10</v>
      </c>
      <c r="K17" s="327">
        <v>3</v>
      </c>
      <c r="L17" s="327" t="s">
        <v>326</v>
      </c>
      <c r="M17" s="327">
        <v>0</v>
      </c>
      <c r="N17" s="327" t="s">
        <v>326</v>
      </c>
      <c r="O17" s="327" t="s">
        <v>326</v>
      </c>
      <c r="P17" s="327">
        <v>8</v>
      </c>
      <c r="Q17" s="327">
        <v>0</v>
      </c>
      <c r="R17" s="327">
        <v>7</v>
      </c>
      <c r="S17" s="438">
        <v>2</v>
      </c>
      <c r="T17" s="438">
        <v>5</v>
      </c>
      <c r="U17" s="439">
        <v>2</v>
      </c>
      <c r="V17" s="439">
        <v>5</v>
      </c>
      <c r="W17" s="439">
        <v>4</v>
      </c>
      <c r="X17" s="439">
        <v>0</v>
      </c>
      <c r="Y17" s="439">
        <v>0</v>
      </c>
      <c r="Z17" s="439">
        <v>0</v>
      </c>
      <c r="AA17" s="441" t="s">
        <v>326</v>
      </c>
      <c r="AB17" s="442">
        <v>0</v>
      </c>
      <c r="AC17" s="441">
        <v>2.5</v>
      </c>
      <c r="AD17" s="442">
        <v>0</v>
      </c>
      <c r="AE17" s="441">
        <v>0.55000000000000004</v>
      </c>
      <c r="AF17" s="442">
        <v>10</v>
      </c>
      <c r="AG17" s="580">
        <v>11</v>
      </c>
      <c r="AH17" s="440">
        <v>0</v>
      </c>
      <c r="AI17" s="440">
        <v>5</v>
      </c>
      <c r="AJ17" s="440">
        <v>4</v>
      </c>
      <c r="AK17" s="440">
        <v>0</v>
      </c>
      <c r="AL17" s="440">
        <v>0</v>
      </c>
      <c r="AM17" s="656"/>
    </row>
    <row r="18" spans="1:39" x14ac:dyDescent="0.25">
      <c r="A18" s="35" t="s">
        <v>759</v>
      </c>
      <c r="B18" s="35" t="s">
        <v>760</v>
      </c>
      <c r="C18" s="662" t="s">
        <v>761</v>
      </c>
      <c r="D18" s="662" t="s">
        <v>135</v>
      </c>
      <c r="E18" s="297"/>
      <c r="F18" s="443">
        <v>81.150000000000006</v>
      </c>
      <c r="G18" s="443">
        <v>81.150000000000006</v>
      </c>
      <c r="H18" s="327" t="s">
        <v>326</v>
      </c>
      <c r="I18" s="327" t="s">
        <v>326</v>
      </c>
      <c r="J18" s="327">
        <v>10</v>
      </c>
      <c r="K18" s="327">
        <v>3</v>
      </c>
      <c r="L18" s="327" t="s">
        <v>326</v>
      </c>
      <c r="M18" s="327">
        <v>0</v>
      </c>
      <c r="N18" s="327" t="s">
        <v>326</v>
      </c>
      <c r="O18" s="327" t="s">
        <v>326</v>
      </c>
      <c r="P18" s="327">
        <v>5</v>
      </c>
      <c r="Q18" s="327">
        <v>0</v>
      </c>
      <c r="R18" s="327">
        <v>7</v>
      </c>
      <c r="S18" s="438">
        <v>5</v>
      </c>
      <c r="T18" s="438">
        <v>5</v>
      </c>
      <c r="U18" s="439">
        <v>4</v>
      </c>
      <c r="V18" s="439">
        <v>1</v>
      </c>
      <c r="W18" s="439">
        <v>4</v>
      </c>
      <c r="X18" s="439">
        <v>3</v>
      </c>
      <c r="Y18" s="439">
        <v>3</v>
      </c>
      <c r="Z18" s="439">
        <v>0</v>
      </c>
      <c r="AA18" s="441" t="s">
        <v>326</v>
      </c>
      <c r="AB18" s="442">
        <v>0</v>
      </c>
      <c r="AC18" s="441">
        <v>0</v>
      </c>
      <c r="AD18" s="442">
        <v>1</v>
      </c>
      <c r="AE18" s="441">
        <v>0.15</v>
      </c>
      <c r="AF18" s="442">
        <v>10</v>
      </c>
      <c r="AG18" s="580">
        <v>11</v>
      </c>
      <c r="AH18" s="440">
        <v>0</v>
      </c>
      <c r="AI18" s="440">
        <v>5</v>
      </c>
      <c r="AJ18" s="440">
        <v>4</v>
      </c>
      <c r="AK18" s="440">
        <v>0</v>
      </c>
      <c r="AL18" s="440">
        <v>0</v>
      </c>
      <c r="AM18" s="656"/>
    </row>
    <row r="19" spans="1:39" x14ac:dyDescent="0.25">
      <c r="A19" s="35" t="s">
        <v>695</v>
      </c>
      <c r="B19" s="35" t="s">
        <v>696</v>
      </c>
      <c r="C19" s="662" t="s">
        <v>762</v>
      </c>
      <c r="D19" s="662" t="s">
        <v>135</v>
      </c>
      <c r="E19" s="297"/>
      <c r="F19" s="443">
        <v>84</v>
      </c>
      <c r="G19" s="443">
        <v>84</v>
      </c>
      <c r="H19" s="327" t="s">
        <v>326</v>
      </c>
      <c r="I19" s="327" t="s">
        <v>326</v>
      </c>
      <c r="J19" s="327">
        <v>10</v>
      </c>
      <c r="K19" s="327">
        <v>3</v>
      </c>
      <c r="L19" s="327" t="s">
        <v>326</v>
      </c>
      <c r="M19" s="327">
        <v>0</v>
      </c>
      <c r="N19" s="327" t="s">
        <v>326</v>
      </c>
      <c r="O19" s="327" t="s">
        <v>326</v>
      </c>
      <c r="P19" s="327">
        <v>0</v>
      </c>
      <c r="Q19" s="327">
        <v>0</v>
      </c>
      <c r="R19" s="327">
        <v>7</v>
      </c>
      <c r="S19" s="438">
        <v>5</v>
      </c>
      <c r="T19" s="438">
        <v>5</v>
      </c>
      <c r="U19" s="439">
        <v>4</v>
      </c>
      <c r="V19" s="439">
        <v>5</v>
      </c>
      <c r="W19" s="439">
        <v>4</v>
      </c>
      <c r="X19" s="439">
        <v>2</v>
      </c>
      <c r="Y19" s="439">
        <v>2</v>
      </c>
      <c r="Z19" s="439">
        <v>0</v>
      </c>
      <c r="AA19" s="441" t="s">
        <v>326</v>
      </c>
      <c r="AB19" s="442">
        <v>0</v>
      </c>
      <c r="AC19" s="441">
        <v>2.5</v>
      </c>
      <c r="AD19" s="442">
        <v>2</v>
      </c>
      <c r="AE19" s="441">
        <v>2.5</v>
      </c>
      <c r="AF19" s="442">
        <v>10</v>
      </c>
      <c r="AG19" s="580">
        <v>11</v>
      </c>
      <c r="AH19" s="440">
        <v>0</v>
      </c>
      <c r="AI19" s="440">
        <v>5</v>
      </c>
      <c r="AJ19" s="440">
        <v>4</v>
      </c>
      <c r="AK19" s="440">
        <v>0</v>
      </c>
      <c r="AL19" s="440">
        <v>0</v>
      </c>
      <c r="AM19" s="656"/>
    </row>
    <row r="20" spans="1:39" x14ac:dyDescent="0.25">
      <c r="A20" s="35" t="s">
        <v>695</v>
      </c>
      <c r="B20" s="35" t="s">
        <v>763</v>
      </c>
      <c r="C20" s="662" t="s">
        <v>764</v>
      </c>
      <c r="D20" s="662" t="s">
        <v>283</v>
      </c>
      <c r="E20" s="297"/>
      <c r="F20" s="443">
        <v>74.8</v>
      </c>
      <c r="G20" s="443">
        <v>74.8</v>
      </c>
      <c r="H20" s="327">
        <v>10</v>
      </c>
      <c r="I20" s="327" t="s">
        <v>326</v>
      </c>
      <c r="J20" s="327" t="s">
        <v>326</v>
      </c>
      <c r="K20" s="327">
        <v>3</v>
      </c>
      <c r="L20" s="327" t="s">
        <v>326</v>
      </c>
      <c r="M20" s="327">
        <v>0</v>
      </c>
      <c r="N20" s="327">
        <v>0</v>
      </c>
      <c r="O20" s="327">
        <v>0</v>
      </c>
      <c r="P20" s="327" t="s">
        <v>326</v>
      </c>
      <c r="Q20" s="327">
        <v>0</v>
      </c>
      <c r="R20" s="327">
        <v>3</v>
      </c>
      <c r="S20" s="438">
        <v>5</v>
      </c>
      <c r="T20" s="438">
        <v>5</v>
      </c>
      <c r="U20" s="439">
        <v>4</v>
      </c>
      <c r="V20" s="439">
        <v>2</v>
      </c>
      <c r="W20" s="439">
        <v>4</v>
      </c>
      <c r="X20" s="439">
        <v>3</v>
      </c>
      <c r="Y20" s="439">
        <v>3</v>
      </c>
      <c r="Z20" s="439">
        <v>0</v>
      </c>
      <c r="AA20" s="441" t="s">
        <v>326</v>
      </c>
      <c r="AB20" s="442">
        <v>0</v>
      </c>
      <c r="AC20" s="441">
        <v>2.5</v>
      </c>
      <c r="AD20" s="442">
        <v>0</v>
      </c>
      <c r="AE20" s="441">
        <v>0.3</v>
      </c>
      <c r="AF20" s="442">
        <v>10</v>
      </c>
      <c r="AG20" s="580">
        <v>11</v>
      </c>
      <c r="AH20" s="440">
        <v>0</v>
      </c>
      <c r="AI20" s="440">
        <v>5</v>
      </c>
      <c r="AJ20" s="440">
        <v>4</v>
      </c>
      <c r="AK20" s="440">
        <v>0</v>
      </c>
      <c r="AL20" s="440">
        <v>0</v>
      </c>
      <c r="AM20" s="656"/>
    </row>
    <row r="21" spans="1:39" x14ac:dyDescent="0.25">
      <c r="A21" s="35" t="s">
        <v>695</v>
      </c>
      <c r="B21" s="35" t="s">
        <v>713</v>
      </c>
      <c r="C21" s="662" t="s">
        <v>765</v>
      </c>
      <c r="D21" s="662" t="s">
        <v>135</v>
      </c>
      <c r="E21" s="297"/>
      <c r="F21" s="443">
        <v>71.5</v>
      </c>
      <c r="G21" s="443">
        <v>71.5</v>
      </c>
      <c r="H21" s="327" t="s">
        <v>326</v>
      </c>
      <c r="I21" s="327" t="s">
        <v>326</v>
      </c>
      <c r="J21" s="327">
        <v>10</v>
      </c>
      <c r="K21" s="327">
        <v>3</v>
      </c>
      <c r="L21" s="327" t="s">
        <v>326</v>
      </c>
      <c r="M21" s="327">
        <v>0</v>
      </c>
      <c r="N21" s="327" t="s">
        <v>326</v>
      </c>
      <c r="O21" s="327" t="s">
        <v>326</v>
      </c>
      <c r="P21" s="327">
        <v>8</v>
      </c>
      <c r="Q21" s="327">
        <v>0</v>
      </c>
      <c r="R21" s="327">
        <v>7</v>
      </c>
      <c r="S21" s="438">
        <v>5</v>
      </c>
      <c r="T21" s="438">
        <v>0</v>
      </c>
      <c r="U21" s="439">
        <v>0</v>
      </c>
      <c r="V21" s="439">
        <v>5</v>
      </c>
      <c r="W21" s="439" t="s">
        <v>326</v>
      </c>
      <c r="X21" s="439">
        <v>1</v>
      </c>
      <c r="Y21" s="439">
        <v>0</v>
      </c>
      <c r="Z21" s="439">
        <v>0</v>
      </c>
      <c r="AA21" s="441" t="s">
        <v>326</v>
      </c>
      <c r="AB21" s="442">
        <v>0</v>
      </c>
      <c r="AC21" s="441">
        <v>2.5</v>
      </c>
      <c r="AD21" s="442">
        <v>0</v>
      </c>
      <c r="AE21" s="441">
        <v>0</v>
      </c>
      <c r="AF21" s="442">
        <v>10</v>
      </c>
      <c r="AG21" s="580">
        <v>11</v>
      </c>
      <c r="AH21" s="440">
        <v>0</v>
      </c>
      <c r="AI21" s="440">
        <v>5</v>
      </c>
      <c r="AJ21" s="440">
        <v>4</v>
      </c>
      <c r="AK21" s="440">
        <v>0</v>
      </c>
      <c r="AL21" s="440">
        <v>0</v>
      </c>
      <c r="AM21" s="656"/>
    </row>
    <row r="22" spans="1:39" x14ac:dyDescent="0.25">
      <c r="A22" s="35" t="s">
        <v>695</v>
      </c>
      <c r="B22" s="35" t="s">
        <v>767</v>
      </c>
      <c r="C22" s="662" t="s">
        <v>768</v>
      </c>
      <c r="D22" s="662" t="s">
        <v>135</v>
      </c>
      <c r="E22" s="297"/>
      <c r="F22" s="443">
        <v>53.524999999999999</v>
      </c>
      <c r="G22" s="443">
        <v>53.524999999999999</v>
      </c>
      <c r="H22" s="327" t="s">
        <v>326</v>
      </c>
      <c r="I22" s="327" t="s">
        <v>326</v>
      </c>
      <c r="J22" s="327">
        <v>4</v>
      </c>
      <c r="K22" s="327">
        <v>3</v>
      </c>
      <c r="L22" s="327" t="s">
        <v>326</v>
      </c>
      <c r="M22" s="327">
        <v>0</v>
      </c>
      <c r="N22" s="327" t="s">
        <v>326</v>
      </c>
      <c r="O22" s="327" t="s">
        <v>326</v>
      </c>
      <c r="P22" s="327">
        <v>0</v>
      </c>
      <c r="Q22" s="327">
        <v>0</v>
      </c>
      <c r="R22" s="327">
        <v>3</v>
      </c>
      <c r="S22" s="438">
        <v>0</v>
      </c>
      <c r="T22" s="438">
        <v>0</v>
      </c>
      <c r="U22" s="439">
        <v>0</v>
      </c>
      <c r="V22" s="439">
        <v>0</v>
      </c>
      <c r="W22" s="439">
        <v>4</v>
      </c>
      <c r="X22" s="439">
        <v>2</v>
      </c>
      <c r="Y22" s="439">
        <v>2</v>
      </c>
      <c r="Z22" s="439">
        <v>0</v>
      </c>
      <c r="AA22" s="441" t="s">
        <v>326</v>
      </c>
      <c r="AB22" s="442">
        <v>0</v>
      </c>
      <c r="AC22" s="441">
        <v>2.5</v>
      </c>
      <c r="AD22" s="442">
        <v>2</v>
      </c>
      <c r="AE22" s="441">
        <v>1.0249999999999999</v>
      </c>
      <c r="AF22" s="442">
        <v>10</v>
      </c>
      <c r="AG22" s="580">
        <v>11</v>
      </c>
      <c r="AH22" s="440">
        <v>0</v>
      </c>
      <c r="AI22" s="440">
        <v>5</v>
      </c>
      <c r="AJ22" s="440">
        <v>4</v>
      </c>
      <c r="AK22" s="440">
        <v>0</v>
      </c>
      <c r="AL22" s="440">
        <v>0</v>
      </c>
      <c r="AM22" s="656"/>
    </row>
    <row r="23" spans="1:39" x14ac:dyDescent="0.25">
      <c r="A23" s="35" t="s">
        <v>695</v>
      </c>
      <c r="B23" s="35" t="s">
        <v>770</v>
      </c>
      <c r="C23" s="662" t="s">
        <v>771</v>
      </c>
      <c r="D23" s="662" t="s">
        <v>283</v>
      </c>
      <c r="E23" s="297"/>
      <c r="F23" s="443">
        <v>65</v>
      </c>
      <c r="G23" s="443">
        <v>65</v>
      </c>
      <c r="H23" s="327">
        <v>10</v>
      </c>
      <c r="I23" s="327" t="s">
        <v>326</v>
      </c>
      <c r="J23" s="327" t="s">
        <v>326</v>
      </c>
      <c r="K23" s="327">
        <v>3</v>
      </c>
      <c r="L23" s="327" t="s">
        <v>326</v>
      </c>
      <c r="M23" s="327">
        <v>0</v>
      </c>
      <c r="N23" s="327">
        <v>5</v>
      </c>
      <c r="O23" s="327">
        <v>0</v>
      </c>
      <c r="P23" s="327" t="s">
        <v>326</v>
      </c>
      <c r="Q23" s="327">
        <v>0</v>
      </c>
      <c r="R23" s="327">
        <v>7</v>
      </c>
      <c r="S23" s="438">
        <v>0</v>
      </c>
      <c r="T23" s="438">
        <v>0</v>
      </c>
      <c r="U23" s="439">
        <v>4</v>
      </c>
      <c r="V23" s="439">
        <v>0</v>
      </c>
      <c r="W23" s="439">
        <v>4</v>
      </c>
      <c r="X23" s="439">
        <v>0</v>
      </c>
      <c r="Y23" s="439">
        <v>0</v>
      </c>
      <c r="Z23" s="439">
        <v>0</v>
      </c>
      <c r="AA23" s="441" t="s">
        <v>326</v>
      </c>
      <c r="AB23" s="442">
        <v>0</v>
      </c>
      <c r="AC23" s="441">
        <v>0</v>
      </c>
      <c r="AD23" s="442">
        <v>2</v>
      </c>
      <c r="AE23" s="441">
        <v>0</v>
      </c>
      <c r="AF23" s="442">
        <v>10</v>
      </c>
      <c r="AG23" s="580">
        <v>11</v>
      </c>
      <c r="AH23" s="440">
        <v>0</v>
      </c>
      <c r="AI23" s="440">
        <v>5</v>
      </c>
      <c r="AJ23" s="440">
        <v>4</v>
      </c>
      <c r="AK23" s="440">
        <v>0</v>
      </c>
      <c r="AL23" s="440">
        <v>0</v>
      </c>
      <c r="AM23" s="656"/>
    </row>
    <row r="24" spans="1:39" x14ac:dyDescent="0.25">
      <c r="A24" s="35" t="s">
        <v>695</v>
      </c>
      <c r="B24" s="35" t="s">
        <v>697</v>
      </c>
      <c r="C24" s="662" t="s">
        <v>772</v>
      </c>
      <c r="D24" s="662" t="s">
        <v>283</v>
      </c>
      <c r="E24" s="297"/>
      <c r="F24" s="443">
        <v>64.325000000000003</v>
      </c>
      <c r="G24" s="443">
        <v>64.325000000000003</v>
      </c>
      <c r="H24" s="327">
        <v>4</v>
      </c>
      <c r="I24" s="327" t="s">
        <v>326</v>
      </c>
      <c r="J24" s="327" t="s">
        <v>326</v>
      </c>
      <c r="K24" s="327">
        <v>3</v>
      </c>
      <c r="L24" s="327" t="s">
        <v>326</v>
      </c>
      <c r="M24" s="327">
        <v>0</v>
      </c>
      <c r="N24" s="327">
        <v>0</v>
      </c>
      <c r="O24" s="327">
        <v>0</v>
      </c>
      <c r="P24" s="327" t="s">
        <v>326</v>
      </c>
      <c r="Q24" s="327">
        <v>0</v>
      </c>
      <c r="R24" s="327">
        <v>3</v>
      </c>
      <c r="S24" s="438">
        <v>0</v>
      </c>
      <c r="T24" s="438">
        <v>0</v>
      </c>
      <c r="U24" s="439">
        <v>4</v>
      </c>
      <c r="V24" s="439">
        <v>1</v>
      </c>
      <c r="W24" s="439">
        <v>4</v>
      </c>
      <c r="X24" s="439">
        <v>3</v>
      </c>
      <c r="Y24" s="439">
        <v>3</v>
      </c>
      <c r="Z24" s="439">
        <v>0</v>
      </c>
      <c r="AA24" s="441" t="s">
        <v>326</v>
      </c>
      <c r="AB24" s="442">
        <v>0</v>
      </c>
      <c r="AC24" s="441">
        <v>7.5</v>
      </c>
      <c r="AD24" s="442">
        <v>1</v>
      </c>
      <c r="AE24" s="441">
        <v>0.82500000000000007</v>
      </c>
      <c r="AF24" s="442">
        <v>10</v>
      </c>
      <c r="AG24" s="580">
        <v>11</v>
      </c>
      <c r="AH24" s="440">
        <v>0</v>
      </c>
      <c r="AI24" s="440">
        <v>5</v>
      </c>
      <c r="AJ24" s="440">
        <v>4</v>
      </c>
      <c r="AK24" s="440">
        <v>0</v>
      </c>
      <c r="AL24" s="440">
        <v>0</v>
      </c>
      <c r="AM24" s="656"/>
    </row>
    <row r="25" spans="1:39" x14ac:dyDescent="0.25">
      <c r="A25" s="35" t="s">
        <v>695</v>
      </c>
      <c r="B25" s="35" t="s">
        <v>698</v>
      </c>
      <c r="C25" s="662" t="s">
        <v>773</v>
      </c>
      <c r="D25" s="662" t="s">
        <v>135</v>
      </c>
      <c r="E25" s="297"/>
      <c r="F25" s="443">
        <v>82.5</v>
      </c>
      <c r="G25" s="443">
        <v>82.5</v>
      </c>
      <c r="H25" s="327" t="s">
        <v>326</v>
      </c>
      <c r="I25" s="327" t="s">
        <v>326</v>
      </c>
      <c r="J25" s="327">
        <v>4</v>
      </c>
      <c r="K25" s="327">
        <v>3</v>
      </c>
      <c r="L25" s="327" t="s">
        <v>326</v>
      </c>
      <c r="M25" s="327">
        <v>0</v>
      </c>
      <c r="N25" s="327" t="s">
        <v>326</v>
      </c>
      <c r="O25" s="327" t="s">
        <v>326</v>
      </c>
      <c r="P25" s="327">
        <v>8</v>
      </c>
      <c r="Q25" s="327">
        <v>0</v>
      </c>
      <c r="R25" s="327">
        <v>7</v>
      </c>
      <c r="S25" s="438">
        <v>5</v>
      </c>
      <c r="T25" s="438">
        <v>5</v>
      </c>
      <c r="U25" s="439">
        <v>4</v>
      </c>
      <c r="V25" s="439">
        <v>2</v>
      </c>
      <c r="W25" s="439">
        <v>4</v>
      </c>
      <c r="X25" s="439">
        <v>2</v>
      </c>
      <c r="Y25" s="439">
        <v>2</v>
      </c>
      <c r="Z25" s="439">
        <v>0</v>
      </c>
      <c r="AA25" s="441" t="s">
        <v>326</v>
      </c>
      <c r="AB25" s="442">
        <v>0</v>
      </c>
      <c r="AC25" s="441">
        <v>2.5</v>
      </c>
      <c r="AD25" s="442">
        <v>2</v>
      </c>
      <c r="AE25" s="441">
        <v>2</v>
      </c>
      <c r="AF25" s="442">
        <v>10</v>
      </c>
      <c r="AG25" s="580">
        <v>11</v>
      </c>
      <c r="AH25" s="440">
        <v>0</v>
      </c>
      <c r="AI25" s="440">
        <v>5</v>
      </c>
      <c r="AJ25" s="440">
        <v>4</v>
      </c>
      <c r="AK25" s="440">
        <v>0</v>
      </c>
      <c r="AL25" s="440">
        <v>0</v>
      </c>
      <c r="AM25" s="656"/>
    </row>
    <row r="26" spans="1:39" x14ac:dyDescent="0.25">
      <c r="A26" s="35" t="s">
        <v>702</v>
      </c>
      <c r="B26" s="35" t="s">
        <v>774</v>
      </c>
      <c r="C26" s="662" t="s">
        <v>775</v>
      </c>
      <c r="D26" s="662" t="s">
        <v>135</v>
      </c>
      <c r="E26" s="297"/>
      <c r="F26" s="443">
        <v>76.7</v>
      </c>
      <c r="G26" s="443">
        <v>76.7</v>
      </c>
      <c r="H26" s="327" t="s">
        <v>326</v>
      </c>
      <c r="I26" s="327" t="s">
        <v>326</v>
      </c>
      <c r="J26" s="327">
        <v>10</v>
      </c>
      <c r="K26" s="327">
        <v>3</v>
      </c>
      <c r="L26" s="327" t="s">
        <v>326</v>
      </c>
      <c r="M26" s="327">
        <v>0</v>
      </c>
      <c r="N26" s="327" t="s">
        <v>326</v>
      </c>
      <c r="O26" s="327" t="s">
        <v>326</v>
      </c>
      <c r="P26" s="327">
        <v>0</v>
      </c>
      <c r="Q26" s="327">
        <v>0</v>
      </c>
      <c r="R26" s="327">
        <v>7</v>
      </c>
      <c r="S26" s="438">
        <v>2</v>
      </c>
      <c r="T26" s="438">
        <v>5</v>
      </c>
      <c r="U26" s="439">
        <v>4</v>
      </c>
      <c r="V26" s="439">
        <v>2</v>
      </c>
      <c r="W26" s="439">
        <v>4</v>
      </c>
      <c r="X26" s="439">
        <v>1</v>
      </c>
      <c r="Y26" s="439">
        <v>1</v>
      </c>
      <c r="Z26" s="439">
        <v>0</v>
      </c>
      <c r="AA26" s="441" t="s">
        <v>326</v>
      </c>
      <c r="AB26" s="442">
        <v>0</v>
      </c>
      <c r="AC26" s="441">
        <v>7.5</v>
      </c>
      <c r="AD26" s="442">
        <v>1</v>
      </c>
      <c r="AE26" s="441">
        <v>0.2</v>
      </c>
      <c r="AF26" s="442">
        <v>10</v>
      </c>
      <c r="AG26" s="580">
        <v>10</v>
      </c>
      <c r="AH26" s="440">
        <v>0</v>
      </c>
      <c r="AI26" s="440">
        <v>5</v>
      </c>
      <c r="AJ26" s="440">
        <v>4</v>
      </c>
      <c r="AK26" s="440">
        <v>0</v>
      </c>
      <c r="AL26" s="440">
        <v>0</v>
      </c>
      <c r="AM26" s="656"/>
    </row>
    <row r="27" spans="1:39" x14ac:dyDescent="0.25">
      <c r="A27" s="35" t="s">
        <v>702</v>
      </c>
      <c r="B27" s="35" t="s">
        <v>776</v>
      </c>
      <c r="C27" s="662" t="s">
        <v>777</v>
      </c>
      <c r="D27" s="662" t="s">
        <v>135</v>
      </c>
      <c r="E27" s="297"/>
      <c r="F27" s="443">
        <v>81.5</v>
      </c>
      <c r="G27" s="443">
        <v>81.5</v>
      </c>
      <c r="H27" s="327" t="s">
        <v>326</v>
      </c>
      <c r="I27" s="327" t="s">
        <v>326</v>
      </c>
      <c r="J27" s="327">
        <v>10</v>
      </c>
      <c r="K27" s="327">
        <v>3</v>
      </c>
      <c r="L27" s="327" t="s">
        <v>326</v>
      </c>
      <c r="M27" s="327">
        <v>0</v>
      </c>
      <c r="N27" s="327" t="s">
        <v>326</v>
      </c>
      <c r="O27" s="327" t="s">
        <v>326</v>
      </c>
      <c r="P27" s="327">
        <v>2</v>
      </c>
      <c r="Q27" s="327">
        <v>0</v>
      </c>
      <c r="R27" s="327">
        <v>7</v>
      </c>
      <c r="S27" s="438">
        <v>5</v>
      </c>
      <c r="T27" s="438">
        <v>5</v>
      </c>
      <c r="U27" s="439">
        <v>4</v>
      </c>
      <c r="V27" s="439">
        <v>5</v>
      </c>
      <c r="W27" s="439">
        <v>4</v>
      </c>
      <c r="X27" s="439">
        <v>2</v>
      </c>
      <c r="Y27" s="439">
        <v>2</v>
      </c>
      <c r="Z27" s="439">
        <v>0</v>
      </c>
      <c r="AA27" s="441" t="s">
        <v>326</v>
      </c>
      <c r="AB27" s="442">
        <v>0</v>
      </c>
      <c r="AC27" s="441">
        <v>2.5</v>
      </c>
      <c r="AD27" s="442">
        <v>1</v>
      </c>
      <c r="AE27" s="441">
        <v>0</v>
      </c>
      <c r="AF27" s="442">
        <v>10</v>
      </c>
      <c r="AG27" s="580">
        <v>10</v>
      </c>
      <c r="AH27" s="440">
        <v>0</v>
      </c>
      <c r="AI27" s="440">
        <v>5</v>
      </c>
      <c r="AJ27" s="440">
        <v>4</v>
      </c>
      <c r="AK27" s="440">
        <v>0</v>
      </c>
      <c r="AL27" s="440">
        <v>0</v>
      </c>
      <c r="AM27" s="656"/>
    </row>
    <row r="28" spans="1:39" x14ac:dyDescent="0.25">
      <c r="A28" s="35" t="s">
        <v>164</v>
      </c>
      <c r="B28" s="35" t="s">
        <v>704</v>
      </c>
      <c r="C28" s="662" t="s">
        <v>778</v>
      </c>
      <c r="D28" s="662" t="s">
        <v>135</v>
      </c>
      <c r="E28" s="297"/>
      <c r="F28" s="443">
        <v>85.65</v>
      </c>
      <c r="G28" s="443">
        <v>85.65</v>
      </c>
      <c r="H28" s="327" t="s">
        <v>326</v>
      </c>
      <c r="I28" s="327" t="s">
        <v>326</v>
      </c>
      <c r="J28" s="327">
        <v>10</v>
      </c>
      <c r="K28" s="327">
        <v>3</v>
      </c>
      <c r="L28" s="327" t="s">
        <v>326</v>
      </c>
      <c r="M28" s="327">
        <v>0</v>
      </c>
      <c r="N28" s="327" t="s">
        <v>326</v>
      </c>
      <c r="O28" s="327" t="s">
        <v>326</v>
      </c>
      <c r="P28" s="327">
        <v>8</v>
      </c>
      <c r="Q28" s="327">
        <v>0</v>
      </c>
      <c r="R28" s="327">
        <v>7</v>
      </c>
      <c r="S28" s="438">
        <v>5</v>
      </c>
      <c r="T28" s="438">
        <v>0</v>
      </c>
      <c r="U28" s="439">
        <v>4</v>
      </c>
      <c r="V28" s="439">
        <v>5</v>
      </c>
      <c r="W28" s="439">
        <v>4</v>
      </c>
      <c r="X28" s="439">
        <v>3</v>
      </c>
      <c r="Y28" s="439">
        <v>3</v>
      </c>
      <c r="Z28" s="439">
        <v>0</v>
      </c>
      <c r="AA28" s="441" t="s">
        <v>326</v>
      </c>
      <c r="AB28" s="442">
        <v>0</v>
      </c>
      <c r="AC28" s="441">
        <v>2.5</v>
      </c>
      <c r="AD28" s="442">
        <v>0</v>
      </c>
      <c r="AE28" s="441">
        <v>2.15</v>
      </c>
      <c r="AF28" s="442">
        <v>10</v>
      </c>
      <c r="AG28" s="580">
        <v>10</v>
      </c>
      <c r="AH28" s="440">
        <v>0</v>
      </c>
      <c r="AI28" s="440">
        <v>5</v>
      </c>
      <c r="AJ28" s="440">
        <v>4</v>
      </c>
      <c r="AK28" s="440">
        <v>0</v>
      </c>
      <c r="AL28" s="440">
        <v>0</v>
      </c>
      <c r="AM28" s="656"/>
    </row>
    <row r="29" spans="1:39" x14ac:dyDescent="0.25">
      <c r="A29" s="35" t="s">
        <v>164</v>
      </c>
      <c r="B29" s="35" t="s">
        <v>780</v>
      </c>
      <c r="C29" s="662" t="s">
        <v>781</v>
      </c>
      <c r="D29" s="662" t="s">
        <v>135</v>
      </c>
      <c r="E29" s="297"/>
      <c r="F29" s="443">
        <v>80</v>
      </c>
      <c r="G29" s="443">
        <v>80</v>
      </c>
      <c r="H29" s="327" t="s">
        <v>326</v>
      </c>
      <c r="I29" s="327" t="s">
        <v>326</v>
      </c>
      <c r="J29" s="327">
        <v>10</v>
      </c>
      <c r="K29" s="327">
        <v>3</v>
      </c>
      <c r="L29" s="327" t="s">
        <v>326</v>
      </c>
      <c r="M29" s="327">
        <v>0</v>
      </c>
      <c r="N29" s="327" t="s">
        <v>326</v>
      </c>
      <c r="O29" s="327" t="s">
        <v>326</v>
      </c>
      <c r="P29" s="327">
        <v>5</v>
      </c>
      <c r="Q29" s="327">
        <v>0</v>
      </c>
      <c r="R29" s="327">
        <v>3</v>
      </c>
      <c r="S29" s="438">
        <v>5</v>
      </c>
      <c r="T29" s="438">
        <v>0</v>
      </c>
      <c r="U29" s="439">
        <v>4</v>
      </c>
      <c r="V29" s="439">
        <v>5</v>
      </c>
      <c r="W29" s="439">
        <v>4</v>
      </c>
      <c r="X29" s="439">
        <v>0</v>
      </c>
      <c r="Y29" s="439">
        <v>0</v>
      </c>
      <c r="Z29" s="439">
        <v>0</v>
      </c>
      <c r="AA29" s="441" t="s">
        <v>326</v>
      </c>
      <c r="AB29" s="442">
        <v>0</v>
      </c>
      <c r="AC29" s="441">
        <v>7.5</v>
      </c>
      <c r="AD29" s="442">
        <v>2</v>
      </c>
      <c r="AE29" s="441">
        <v>2.5</v>
      </c>
      <c r="AF29" s="442">
        <v>10</v>
      </c>
      <c r="AG29" s="580">
        <v>10</v>
      </c>
      <c r="AH29" s="440">
        <v>0</v>
      </c>
      <c r="AI29" s="440">
        <v>5</v>
      </c>
      <c r="AJ29" s="440">
        <v>4</v>
      </c>
      <c r="AK29" s="440">
        <v>0</v>
      </c>
      <c r="AL29" s="440">
        <v>0</v>
      </c>
      <c r="AM29" s="656"/>
    </row>
    <row r="30" spans="1:39" x14ac:dyDescent="0.25">
      <c r="A30" s="35" t="s">
        <v>215</v>
      </c>
      <c r="B30" s="35" t="s">
        <v>783</v>
      </c>
      <c r="C30" s="662" t="s">
        <v>784</v>
      </c>
      <c r="D30" s="662" t="s">
        <v>283</v>
      </c>
      <c r="E30" s="297"/>
      <c r="F30" s="443">
        <v>64</v>
      </c>
      <c r="G30" s="443">
        <v>64</v>
      </c>
      <c r="H30" s="327">
        <v>0</v>
      </c>
      <c r="I30" s="327" t="s">
        <v>326</v>
      </c>
      <c r="J30" s="327" t="s">
        <v>326</v>
      </c>
      <c r="K30" s="327">
        <v>0</v>
      </c>
      <c r="L30" s="327">
        <v>3</v>
      </c>
      <c r="M30" s="327">
        <v>0</v>
      </c>
      <c r="N30" s="327">
        <v>5</v>
      </c>
      <c r="O30" s="327">
        <v>0</v>
      </c>
      <c r="P30" s="327" t="s">
        <v>326</v>
      </c>
      <c r="Q30" s="327">
        <v>0</v>
      </c>
      <c r="R30" s="327">
        <v>0</v>
      </c>
      <c r="S30" s="438">
        <v>5</v>
      </c>
      <c r="T30" s="438">
        <v>5</v>
      </c>
      <c r="U30" s="439">
        <v>4</v>
      </c>
      <c r="V30" s="439">
        <v>5</v>
      </c>
      <c r="W30" s="439">
        <v>4</v>
      </c>
      <c r="X30" s="439">
        <v>2</v>
      </c>
      <c r="Y30" s="439">
        <v>2</v>
      </c>
      <c r="Z30" s="439">
        <v>0</v>
      </c>
      <c r="AA30" s="441" t="s">
        <v>326</v>
      </c>
      <c r="AB30" s="442">
        <v>0</v>
      </c>
      <c r="AC30" s="441">
        <v>0</v>
      </c>
      <c r="AD30" s="442">
        <v>2</v>
      </c>
      <c r="AE30" s="441">
        <v>0</v>
      </c>
      <c r="AF30" s="442">
        <v>10</v>
      </c>
      <c r="AG30" s="580">
        <v>8</v>
      </c>
      <c r="AH30" s="440">
        <v>0</v>
      </c>
      <c r="AI30" s="440">
        <v>5</v>
      </c>
      <c r="AJ30" s="440">
        <v>4</v>
      </c>
      <c r="AK30" s="440">
        <v>0</v>
      </c>
      <c r="AL30" s="440">
        <v>0</v>
      </c>
      <c r="AM30" s="656"/>
    </row>
    <row r="31" spans="1:39" x14ac:dyDescent="0.25">
      <c r="A31" s="35" t="s">
        <v>49</v>
      </c>
      <c r="B31" s="35" t="s">
        <v>785</v>
      </c>
      <c r="C31" s="662" t="s">
        <v>786</v>
      </c>
      <c r="D31" s="662" t="s">
        <v>135</v>
      </c>
      <c r="E31" s="297"/>
      <c r="F31" s="443">
        <v>80.7</v>
      </c>
      <c r="G31" s="443">
        <v>80.7</v>
      </c>
      <c r="H31" s="327" t="s">
        <v>326</v>
      </c>
      <c r="I31" s="327" t="s">
        <v>326</v>
      </c>
      <c r="J31" s="327">
        <v>10</v>
      </c>
      <c r="K31" s="327">
        <v>3</v>
      </c>
      <c r="L31" s="327" t="s">
        <v>326</v>
      </c>
      <c r="M31" s="327">
        <v>0</v>
      </c>
      <c r="N31" s="327" t="s">
        <v>326</v>
      </c>
      <c r="O31" s="327" t="s">
        <v>326</v>
      </c>
      <c r="P31" s="327">
        <v>2</v>
      </c>
      <c r="Q31" s="327">
        <v>0</v>
      </c>
      <c r="R31" s="327">
        <v>7</v>
      </c>
      <c r="S31" s="438">
        <v>5</v>
      </c>
      <c r="T31" s="438">
        <v>5</v>
      </c>
      <c r="U31" s="439">
        <v>4</v>
      </c>
      <c r="V31" s="439">
        <v>2</v>
      </c>
      <c r="W31" s="439">
        <v>4</v>
      </c>
      <c r="X31" s="439">
        <v>3</v>
      </c>
      <c r="Y31" s="439">
        <v>3</v>
      </c>
      <c r="Z31" s="439">
        <v>0</v>
      </c>
      <c r="AA31" s="441" t="s">
        <v>326</v>
      </c>
      <c r="AB31" s="442">
        <v>0</v>
      </c>
      <c r="AC31" s="441">
        <v>2.5</v>
      </c>
      <c r="AD31" s="442">
        <v>0</v>
      </c>
      <c r="AE31" s="441">
        <v>0.2</v>
      </c>
      <c r="AF31" s="442">
        <v>10</v>
      </c>
      <c r="AG31" s="580">
        <v>11</v>
      </c>
      <c r="AH31" s="440">
        <v>0</v>
      </c>
      <c r="AI31" s="440">
        <v>5</v>
      </c>
      <c r="AJ31" s="440">
        <v>4</v>
      </c>
      <c r="AK31" s="440">
        <v>0</v>
      </c>
      <c r="AL31" s="440">
        <v>0</v>
      </c>
      <c r="AM31" s="656"/>
    </row>
    <row r="32" spans="1:39" x14ac:dyDescent="0.25">
      <c r="A32" s="35" t="s">
        <v>54</v>
      </c>
      <c r="B32" s="35" t="s">
        <v>787</v>
      </c>
      <c r="C32" s="662" t="s">
        <v>788</v>
      </c>
      <c r="D32" s="662" t="s">
        <v>135</v>
      </c>
      <c r="E32" s="297"/>
      <c r="F32" s="443">
        <v>87.075000000000003</v>
      </c>
      <c r="G32" s="443">
        <v>87.075000000000003</v>
      </c>
      <c r="H32" s="327" t="s">
        <v>326</v>
      </c>
      <c r="I32" s="327" t="s">
        <v>326</v>
      </c>
      <c r="J32" s="327">
        <v>10</v>
      </c>
      <c r="K32" s="327">
        <v>3</v>
      </c>
      <c r="L32" s="327" t="s">
        <v>326</v>
      </c>
      <c r="M32" s="327">
        <v>0</v>
      </c>
      <c r="N32" s="327" t="s">
        <v>326</v>
      </c>
      <c r="O32" s="327" t="s">
        <v>326</v>
      </c>
      <c r="P32" s="327">
        <v>0</v>
      </c>
      <c r="Q32" s="327">
        <v>0</v>
      </c>
      <c r="R32" s="327">
        <v>7</v>
      </c>
      <c r="S32" s="438">
        <v>5</v>
      </c>
      <c r="T32" s="438">
        <v>5</v>
      </c>
      <c r="U32" s="439">
        <v>4</v>
      </c>
      <c r="V32" s="439">
        <v>5</v>
      </c>
      <c r="W32" s="439">
        <v>4</v>
      </c>
      <c r="X32" s="439">
        <v>3</v>
      </c>
      <c r="Y32" s="439">
        <v>3</v>
      </c>
      <c r="Z32" s="439">
        <v>0</v>
      </c>
      <c r="AA32" s="441" t="s">
        <v>326</v>
      </c>
      <c r="AB32" s="442">
        <v>0</v>
      </c>
      <c r="AC32" s="441">
        <v>7.5</v>
      </c>
      <c r="AD32" s="442">
        <v>0</v>
      </c>
      <c r="AE32" s="441">
        <v>0.57500000000000007</v>
      </c>
      <c r="AF32" s="442">
        <v>10</v>
      </c>
      <c r="AG32" s="580">
        <v>11</v>
      </c>
      <c r="AH32" s="440">
        <v>0</v>
      </c>
      <c r="AI32" s="440">
        <v>5</v>
      </c>
      <c r="AJ32" s="440">
        <v>4</v>
      </c>
      <c r="AK32" s="440">
        <v>0</v>
      </c>
      <c r="AL32" s="440">
        <v>0</v>
      </c>
      <c r="AM32" s="656"/>
    </row>
    <row r="33" spans="1:39" x14ac:dyDescent="0.25">
      <c r="A33" s="35" t="s">
        <v>711</v>
      </c>
      <c r="B33" s="35" t="s">
        <v>789</v>
      </c>
      <c r="C33" s="662" t="s">
        <v>790</v>
      </c>
      <c r="D33" s="662" t="s">
        <v>135</v>
      </c>
      <c r="E33" s="297"/>
      <c r="F33" s="443">
        <v>79.650000000000006</v>
      </c>
      <c r="G33" s="443">
        <v>79.650000000000006</v>
      </c>
      <c r="H33" s="327" t="s">
        <v>326</v>
      </c>
      <c r="I33" s="327" t="s">
        <v>326</v>
      </c>
      <c r="J33" s="327">
        <v>10</v>
      </c>
      <c r="K33" s="327">
        <v>3</v>
      </c>
      <c r="L33" s="327" t="s">
        <v>326</v>
      </c>
      <c r="M33" s="327">
        <v>0</v>
      </c>
      <c r="N33" s="327" t="s">
        <v>326</v>
      </c>
      <c r="O33" s="327" t="s">
        <v>326</v>
      </c>
      <c r="P33" s="327">
        <v>2</v>
      </c>
      <c r="Q33" s="327">
        <v>0</v>
      </c>
      <c r="R33" s="327">
        <v>7</v>
      </c>
      <c r="S33" s="438">
        <v>5</v>
      </c>
      <c r="T33" s="438">
        <v>5</v>
      </c>
      <c r="U33" s="439">
        <v>4</v>
      </c>
      <c r="V33" s="439">
        <v>5</v>
      </c>
      <c r="W33" s="439">
        <v>4</v>
      </c>
      <c r="X33" s="439">
        <v>2</v>
      </c>
      <c r="Y33" s="439">
        <v>2</v>
      </c>
      <c r="Z33" s="439">
        <v>0</v>
      </c>
      <c r="AA33" s="441" t="s">
        <v>326</v>
      </c>
      <c r="AB33" s="442">
        <v>0</v>
      </c>
      <c r="AC33" s="441">
        <v>2.5</v>
      </c>
      <c r="AD33" s="442">
        <v>0</v>
      </c>
      <c r="AE33" s="441">
        <v>0.15</v>
      </c>
      <c r="AF33" s="442">
        <v>10</v>
      </c>
      <c r="AG33" s="580">
        <v>9</v>
      </c>
      <c r="AH33" s="440">
        <v>0</v>
      </c>
      <c r="AI33" s="440">
        <v>5</v>
      </c>
      <c r="AJ33" s="440">
        <v>4</v>
      </c>
      <c r="AK33" s="440">
        <v>0</v>
      </c>
      <c r="AL33" s="440">
        <v>0</v>
      </c>
      <c r="AM33" s="656"/>
    </row>
    <row r="34" spans="1:39" x14ac:dyDescent="0.25">
      <c r="A34" s="35" t="s">
        <v>711</v>
      </c>
      <c r="B34" s="35" t="s">
        <v>791</v>
      </c>
      <c r="C34" s="662" t="s">
        <v>792</v>
      </c>
      <c r="D34" s="662" t="s">
        <v>135</v>
      </c>
      <c r="E34" s="297"/>
      <c r="F34" s="443">
        <v>87.5</v>
      </c>
      <c r="G34" s="443">
        <v>87.5</v>
      </c>
      <c r="H34" s="327" t="s">
        <v>326</v>
      </c>
      <c r="I34" s="327" t="s">
        <v>326</v>
      </c>
      <c r="J34" s="327">
        <v>10</v>
      </c>
      <c r="K34" s="327">
        <v>3</v>
      </c>
      <c r="L34" s="327" t="s">
        <v>326</v>
      </c>
      <c r="M34" s="327">
        <v>0</v>
      </c>
      <c r="N34" s="327" t="s">
        <v>326</v>
      </c>
      <c r="O34" s="327" t="s">
        <v>326</v>
      </c>
      <c r="P34" s="327">
        <v>5</v>
      </c>
      <c r="Q34" s="327">
        <v>0</v>
      </c>
      <c r="R34" s="327">
        <v>7</v>
      </c>
      <c r="S34" s="438">
        <v>5</v>
      </c>
      <c r="T34" s="438">
        <v>5</v>
      </c>
      <c r="U34" s="439">
        <v>4</v>
      </c>
      <c r="V34" s="439">
        <v>5</v>
      </c>
      <c r="W34" s="439">
        <v>4</v>
      </c>
      <c r="X34" s="439">
        <v>2</v>
      </c>
      <c r="Y34" s="439">
        <v>2</v>
      </c>
      <c r="Z34" s="439">
        <v>0</v>
      </c>
      <c r="AA34" s="441" t="s">
        <v>326</v>
      </c>
      <c r="AB34" s="442">
        <v>0</v>
      </c>
      <c r="AC34" s="441">
        <v>7.5</v>
      </c>
      <c r="AD34" s="442">
        <v>0</v>
      </c>
      <c r="AE34" s="441">
        <v>0</v>
      </c>
      <c r="AF34" s="442">
        <v>10</v>
      </c>
      <c r="AG34" s="580">
        <v>9</v>
      </c>
      <c r="AH34" s="440">
        <v>0</v>
      </c>
      <c r="AI34" s="440">
        <v>5</v>
      </c>
      <c r="AJ34" s="440">
        <v>4</v>
      </c>
      <c r="AK34" s="440">
        <v>0</v>
      </c>
      <c r="AL34" s="440">
        <v>0</v>
      </c>
      <c r="AM34" s="656"/>
    </row>
    <row r="35" spans="1:39" x14ac:dyDescent="0.25">
      <c r="A35" s="35" t="s">
        <v>56</v>
      </c>
      <c r="B35" s="35" t="s">
        <v>717</v>
      </c>
      <c r="C35" s="662" t="s">
        <v>793</v>
      </c>
      <c r="D35" s="662" t="s">
        <v>135</v>
      </c>
      <c r="E35" s="297"/>
      <c r="F35" s="443">
        <v>72.5</v>
      </c>
      <c r="G35" s="443">
        <v>72.5</v>
      </c>
      <c r="H35" s="327" t="s">
        <v>326</v>
      </c>
      <c r="I35" s="327" t="s">
        <v>326</v>
      </c>
      <c r="J35" s="327">
        <v>10</v>
      </c>
      <c r="K35" s="327">
        <v>3</v>
      </c>
      <c r="L35" s="327" t="s">
        <v>326</v>
      </c>
      <c r="M35" s="327">
        <v>0</v>
      </c>
      <c r="N35" s="327" t="s">
        <v>326</v>
      </c>
      <c r="O35" s="327" t="s">
        <v>326</v>
      </c>
      <c r="P35" s="327">
        <v>2</v>
      </c>
      <c r="Q35" s="327">
        <v>0</v>
      </c>
      <c r="R35" s="327">
        <v>3</v>
      </c>
      <c r="S35" s="438">
        <v>5</v>
      </c>
      <c r="T35" s="438">
        <v>5</v>
      </c>
      <c r="U35" s="439">
        <v>4</v>
      </c>
      <c r="V35" s="439">
        <v>4</v>
      </c>
      <c r="W35" s="439">
        <v>4</v>
      </c>
      <c r="X35" s="439">
        <v>0</v>
      </c>
      <c r="Y35" s="439">
        <v>0</v>
      </c>
      <c r="Z35" s="439">
        <v>0</v>
      </c>
      <c r="AA35" s="441" t="s">
        <v>326</v>
      </c>
      <c r="AB35" s="442">
        <v>0</v>
      </c>
      <c r="AC35" s="441">
        <v>2.5</v>
      </c>
      <c r="AD35" s="442">
        <v>0</v>
      </c>
      <c r="AE35" s="441">
        <v>0</v>
      </c>
      <c r="AF35" s="442">
        <v>10</v>
      </c>
      <c r="AG35" s="580">
        <v>11</v>
      </c>
      <c r="AH35" s="440">
        <v>0</v>
      </c>
      <c r="AI35" s="440">
        <v>5</v>
      </c>
      <c r="AJ35" s="440">
        <v>4</v>
      </c>
      <c r="AK35" s="440">
        <v>0</v>
      </c>
      <c r="AL35" s="440">
        <v>0</v>
      </c>
      <c r="AM35" s="656"/>
    </row>
    <row r="36" spans="1:39" x14ac:dyDescent="0.25">
      <c r="A36" s="35" t="s">
        <v>56</v>
      </c>
      <c r="B36" s="35" t="s">
        <v>794</v>
      </c>
      <c r="C36" s="662" t="s">
        <v>795</v>
      </c>
      <c r="D36" s="662" t="s">
        <v>135</v>
      </c>
      <c r="E36" s="297"/>
      <c r="F36" s="443">
        <v>56.25</v>
      </c>
      <c r="G36" s="443">
        <v>56.25</v>
      </c>
      <c r="H36" s="327" t="s">
        <v>326</v>
      </c>
      <c r="I36" s="327" t="s">
        <v>326</v>
      </c>
      <c r="J36" s="327">
        <v>4</v>
      </c>
      <c r="K36" s="327">
        <v>0</v>
      </c>
      <c r="L36" s="327" t="s">
        <v>326</v>
      </c>
      <c r="M36" s="327">
        <v>0</v>
      </c>
      <c r="N36" s="327" t="s">
        <v>326</v>
      </c>
      <c r="O36" s="327" t="s">
        <v>326</v>
      </c>
      <c r="P36" s="327">
        <v>0</v>
      </c>
      <c r="Q36" s="327">
        <v>0</v>
      </c>
      <c r="R36" s="327">
        <v>7</v>
      </c>
      <c r="S36" s="438">
        <v>5</v>
      </c>
      <c r="T36" s="438">
        <v>0</v>
      </c>
      <c r="U36" s="439">
        <v>0</v>
      </c>
      <c r="V36" s="439">
        <v>0</v>
      </c>
      <c r="W36" s="439" t="s">
        <v>326</v>
      </c>
      <c r="X36" s="439">
        <v>0</v>
      </c>
      <c r="Y36" s="439">
        <v>0</v>
      </c>
      <c r="Z36" s="439">
        <v>0</v>
      </c>
      <c r="AA36" s="441" t="s">
        <v>326</v>
      </c>
      <c r="AB36" s="442">
        <v>0</v>
      </c>
      <c r="AC36" s="441">
        <v>7.5</v>
      </c>
      <c r="AD36" s="442">
        <v>2</v>
      </c>
      <c r="AE36" s="441">
        <v>0.75</v>
      </c>
      <c r="AF36" s="442">
        <v>10</v>
      </c>
      <c r="AG36" s="580">
        <v>11</v>
      </c>
      <c r="AH36" s="440">
        <v>0</v>
      </c>
      <c r="AI36" s="440">
        <v>5</v>
      </c>
      <c r="AJ36" s="440">
        <v>4</v>
      </c>
      <c r="AK36" s="440">
        <v>0</v>
      </c>
      <c r="AL36" s="440">
        <v>0</v>
      </c>
      <c r="AM36" s="656"/>
    </row>
    <row r="37" spans="1:39" x14ac:dyDescent="0.25">
      <c r="A37" s="35" t="s">
        <v>56</v>
      </c>
      <c r="B37" s="35" t="s">
        <v>718</v>
      </c>
      <c r="C37" s="662" t="s">
        <v>796</v>
      </c>
      <c r="D37" s="662" t="s">
        <v>135</v>
      </c>
      <c r="E37" s="297"/>
      <c r="F37" s="443">
        <v>71.025000000000006</v>
      </c>
      <c r="G37" s="443">
        <v>71.025000000000006</v>
      </c>
      <c r="H37" s="327" t="s">
        <v>326</v>
      </c>
      <c r="I37" s="327" t="s">
        <v>326</v>
      </c>
      <c r="J37" s="327">
        <v>4</v>
      </c>
      <c r="K37" s="327">
        <v>3</v>
      </c>
      <c r="L37" s="327" t="s">
        <v>326</v>
      </c>
      <c r="M37" s="327">
        <v>0</v>
      </c>
      <c r="N37" s="327" t="s">
        <v>326</v>
      </c>
      <c r="O37" s="327" t="s">
        <v>326</v>
      </c>
      <c r="P37" s="327">
        <v>2</v>
      </c>
      <c r="Q37" s="327">
        <v>0</v>
      </c>
      <c r="R37" s="327">
        <v>3</v>
      </c>
      <c r="S37" s="438">
        <v>5</v>
      </c>
      <c r="T37" s="438">
        <v>5</v>
      </c>
      <c r="U37" s="439">
        <v>4</v>
      </c>
      <c r="V37" s="439">
        <v>4</v>
      </c>
      <c r="W37" s="439">
        <v>4</v>
      </c>
      <c r="X37" s="439">
        <v>1</v>
      </c>
      <c r="Y37" s="439">
        <v>1</v>
      </c>
      <c r="Z37" s="439">
        <v>0</v>
      </c>
      <c r="AA37" s="441" t="s">
        <v>326</v>
      </c>
      <c r="AB37" s="442">
        <v>0</v>
      </c>
      <c r="AC37" s="441">
        <v>2.5</v>
      </c>
      <c r="AD37" s="442">
        <v>2</v>
      </c>
      <c r="AE37" s="441">
        <v>0.52500000000000002</v>
      </c>
      <c r="AF37" s="442">
        <v>10</v>
      </c>
      <c r="AG37" s="580">
        <v>11</v>
      </c>
      <c r="AH37" s="440">
        <v>0</v>
      </c>
      <c r="AI37" s="440">
        <v>5</v>
      </c>
      <c r="AJ37" s="440">
        <v>4</v>
      </c>
      <c r="AK37" s="440">
        <v>0</v>
      </c>
      <c r="AL37" s="440">
        <v>0</v>
      </c>
      <c r="AM37" s="656"/>
    </row>
    <row r="38" spans="1:39" x14ac:dyDescent="0.25">
      <c r="A38" s="35" t="s">
        <v>56</v>
      </c>
      <c r="B38" s="35" t="s">
        <v>284</v>
      </c>
      <c r="C38" s="662" t="s">
        <v>797</v>
      </c>
      <c r="D38" s="662" t="s">
        <v>135</v>
      </c>
      <c r="E38" s="297"/>
      <c r="F38" s="443">
        <v>66.775000000000006</v>
      </c>
      <c r="G38" s="443">
        <v>66.775000000000006</v>
      </c>
      <c r="H38" s="327" t="s">
        <v>326</v>
      </c>
      <c r="I38" s="327" t="s">
        <v>326</v>
      </c>
      <c r="J38" s="327">
        <v>4</v>
      </c>
      <c r="K38" s="327">
        <v>3</v>
      </c>
      <c r="L38" s="327" t="s">
        <v>326</v>
      </c>
      <c r="M38" s="327">
        <v>0</v>
      </c>
      <c r="N38" s="327" t="s">
        <v>326</v>
      </c>
      <c r="O38" s="327" t="s">
        <v>326</v>
      </c>
      <c r="P38" s="327">
        <v>0</v>
      </c>
      <c r="Q38" s="327">
        <v>0</v>
      </c>
      <c r="R38" s="327">
        <v>7</v>
      </c>
      <c r="S38" s="438">
        <v>5</v>
      </c>
      <c r="T38" s="438">
        <v>0</v>
      </c>
      <c r="U38" s="439">
        <v>4</v>
      </c>
      <c r="V38" s="439">
        <v>0</v>
      </c>
      <c r="W38" s="439">
        <v>4</v>
      </c>
      <c r="X38" s="439">
        <v>0</v>
      </c>
      <c r="Y38" s="439">
        <v>0</v>
      </c>
      <c r="Z38" s="439">
        <v>0</v>
      </c>
      <c r="AA38" s="441" t="s">
        <v>326</v>
      </c>
      <c r="AB38" s="442">
        <v>0</v>
      </c>
      <c r="AC38" s="441">
        <v>7.5</v>
      </c>
      <c r="AD38" s="442">
        <v>2</v>
      </c>
      <c r="AE38" s="441">
        <v>0.27500000000000002</v>
      </c>
      <c r="AF38" s="442">
        <v>10</v>
      </c>
      <c r="AG38" s="580">
        <v>11</v>
      </c>
      <c r="AH38" s="440">
        <v>0</v>
      </c>
      <c r="AI38" s="440">
        <v>5</v>
      </c>
      <c r="AJ38" s="440">
        <v>4</v>
      </c>
      <c r="AK38" s="440">
        <v>0</v>
      </c>
      <c r="AL38" s="440">
        <v>0</v>
      </c>
      <c r="AM38" s="656"/>
    </row>
    <row r="39" spans="1:39" x14ac:dyDescent="0.25">
      <c r="A39" s="35" t="s">
        <v>56</v>
      </c>
      <c r="B39" s="35" t="s">
        <v>720</v>
      </c>
      <c r="C39" s="662" t="s">
        <v>798</v>
      </c>
      <c r="D39" s="662" t="s">
        <v>135</v>
      </c>
      <c r="E39" s="297"/>
      <c r="F39" s="443">
        <v>83.174999999999997</v>
      </c>
      <c r="G39" s="443">
        <v>83.174999999999997</v>
      </c>
      <c r="H39" s="327" t="s">
        <v>326</v>
      </c>
      <c r="I39" s="327" t="s">
        <v>326</v>
      </c>
      <c r="J39" s="327">
        <v>4</v>
      </c>
      <c r="K39" s="327">
        <v>3</v>
      </c>
      <c r="L39" s="327" t="s">
        <v>326</v>
      </c>
      <c r="M39" s="327">
        <v>0</v>
      </c>
      <c r="N39" s="327" t="s">
        <v>326</v>
      </c>
      <c r="O39" s="327" t="s">
        <v>326</v>
      </c>
      <c r="P39" s="327">
        <v>8</v>
      </c>
      <c r="Q39" s="327">
        <v>0</v>
      </c>
      <c r="R39" s="327">
        <v>3</v>
      </c>
      <c r="S39" s="438">
        <v>5</v>
      </c>
      <c r="T39" s="438">
        <v>5</v>
      </c>
      <c r="U39" s="439">
        <v>4</v>
      </c>
      <c r="V39" s="439">
        <v>2</v>
      </c>
      <c r="W39" s="439">
        <v>4</v>
      </c>
      <c r="X39" s="439">
        <v>3</v>
      </c>
      <c r="Y39" s="439">
        <v>3</v>
      </c>
      <c r="Z39" s="439">
        <v>0</v>
      </c>
      <c r="AA39" s="441" t="s">
        <v>326</v>
      </c>
      <c r="AB39" s="442">
        <v>0</v>
      </c>
      <c r="AC39" s="441">
        <v>7.5</v>
      </c>
      <c r="AD39" s="442">
        <v>0</v>
      </c>
      <c r="AE39" s="441">
        <v>1.675</v>
      </c>
      <c r="AF39" s="442">
        <v>10</v>
      </c>
      <c r="AG39" s="580">
        <v>11</v>
      </c>
      <c r="AH39" s="440">
        <v>0</v>
      </c>
      <c r="AI39" s="440">
        <v>5</v>
      </c>
      <c r="AJ39" s="440">
        <v>4</v>
      </c>
      <c r="AK39" s="440">
        <v>0</v>
      </c>
      <c r="AL39" s="440">
        <v>0</v>
      </c>
      <c r="AM39" s="656"/>
    </row>
    <row r="40" spans="1:39" x14ac:dyDescent="0.25">
      <c r="A40" s="35" t="s">
        <v>692</v>
      </c>
      <c r="B40" s="35" t="s">
        <v>694</v>
      </c>
      <c r="C40" s="662" t="s">
        <v>799</v>
      </c>
      <c r="D40" s="662" t="s">
        <v>283</v>
      </c>
      <c r="E40" s="297"/>
      <c r="F40" s="443">
        <v>82.575000000000003</v>
      </c>
      <c r="G40" s="443">
        <v>82.575000000000003</v>
      </c>
      <c r="H40" s="327">
        <v>4</v>
      </c>
      <c r="I40" s="327" t="s">
        <v>326</v>
      </c>
      <c r="J40" s="327" t="s">
        <v>326</v>
      </c>
      <c r="K40" s="327">
        <v>3</v>
      </c>
      <c r="L40" s="327" t="s">
        <v>326</v>
      </c>
      <c r="M40" s="327">
        <v>0</v>
      </c>
      <c r="N40" s="327">
        <v>3</v>
      </c>
      <c r="O40" s="327">
        <v>0</v>
      </c>
      <c r="P40" s="327" t="s">
        <v>326</v>
      </c>
      <c r="Q40" s="327">
        <v>0</v>
      </c>
      <c r="R40" s="327">
        <v>7</v>
      </c>
      <c r="S40" s="438">
        <v>5</v>
      </c>
      <c r="T40" s="438">
        <v>5</v>
      </c>
      <c r="U40" s="439">
        <v>4</v>
      </c>
      <c r="V40" s="439">
        <v>5</v>
      </c>
      <c r="W40" s="439">
        <v>4</v>
      </c>
      <c r="X40" s="439">
        <v>2</v>
      </c>
      <c r="Y40" s="439">
        <v>2</v>
      </c>
      <c r="Z40" s="439">
        <v>0</v>
      </c>
      <c r="AA40" s="441" t="s">
        <v>326</v>
      </c>
      <c r="AB40" s="442">
        <v>0</v>
      </c>
      <c r="AC40" s="441">
        <v>7.5</v>
      </c>
      <c r="AD40" s="442">
        <v>1</v>
      </c>
      <c r="AE40" s="441">
        <v>7.4999999999999997E-2</v>
      </c>
      <c r="AF40" s="442">
        <v>10</v>
      </c>
      <c r="AG40" s="580">
        <v>11</v>
      </c>
      <c r="AH40" s="440">
        <v>0</v>
      </c>
      <c r="AI40" s="440">
        <v>5</v>
      </c>
      <c r="AJ40" s="440">
        <v>4</v>
      </c>
      <c r="AK40" s="440">
        <v>0</v>
      </c>
      <c r="AL40" s="440">
        <v>0</v>
      </c>
      <c r="AM40" s="656"/>
    </row>
    <row r="41" spans="1:39" x14ac:dyDescent="0.25">
      <c r="A41" s="35" t="s">
        <v>692</v>
      </c>
      <c r="B41" s="35" t="s">
        <v>800</v>
      </c>
      <c r="C41" s="662" t="s">
        <v>801</v>
      </c>
      <c r="D41" s="662" t="s">
        <v>135</v>
      </c>
      <c r="E41" s="297"/>
      <c r="F41" s="443">
        <v>80.737499999999997</v>
      </c>
      <c r="G41" s="443">
        <v>80.737499999999997</v>
      </c>
      <c r="H41" s="327" t="s">
        <v>326</v>
      </c>
      <c r="I41" s="327" t="s">
        <v>326</v>
      </c>
      <c r="J41" s="327">
        <v>10</v>
      </c>
      <c r="K41" s="327">
        <v>3</v>
      </c>
      <c r="L41" s="327" t="s">
        <v>326</v>
      </c>
      <c r="M41" s="327">
        <v>0</v>
      </c>
      <c r="N41" s="327" t="s">
        <v>326</v>
      </c>
      <c r="O41" s="327" t="s">
        <v>326</v>
      </c>
      <c r="P41" s="327">
        <v>0</v>
      </c>
      <c r="Q41" s="327">
        <v>0</v>
      </c>
      <c r="R41" s="327">
        <v>7</v>
      </c>
      <c r="S41" s="438">
        <v>5</v>
      </c>
      <c r="T41" s="438">
        <v>5</v>
      </c>
      <c r="U41" s="439">
        <v>0</v>
      </c>
      <c r="V41" s="439">
        <v>5</v>
      </c>
      <c r="W41" s="439">
        <v>4</v>
      </c>
      <c r="X41" s="439">
        <v>1</v>
      </c>
      <c r="Y41" s="439">
        <v>1</v>
      </c>
      <c r="Z41" s="439">
        <v>0</v>
      </c>
      <c r="AA41" s="441" t="s">
        <v>326</v>
      </c>
      <c r="AB41" s="442">
        <v>0</v>
      </c>
      <c r="AC41" s="441">
        <v>7.5</v>
      </c>
      <c r="AD41" s="442">
        <v>2</v>
      </c>
      <c r="AE41" s="441">
        <v>0.23749999999999999</v>
      </c>
      <c r="AF41" s="442">
        <v>10</v>
      </c>
      <c r="AG41" s="580">
        <v>11</v>
      </c>
      <c r="AH41" s="440">
        <v>0</v>
      </c>
      <c r="AI41" s="440">
        <v>5</v>
      </c>
      <c r="AJ41" s="440">
        <v>4</v>
      </c>
      <c r="AK41" s="440">
        <v>0</v>
      </c>
      <c r="AL41" s="440">
        <v>0</v>
      </c>
      <c r="AM41" s="656"/>
    </row>
    <row r="42" spans="1:39" x14ac:dyDescent="0.25">
      <c r="A42" s="35" t="s">
        <v>802</v>
      </c>
      <c r="B42" s="35" t="s">
        <v>705</v>
      </c>
      <c r="C42" s="662" t="s">
        <v>803</v>
      </c>
      <c r="D42" s="662" t="s">
        <v>125</v>
      </c>
      <c r="E42" s="297"/>
      <c r="F42" s="443">
        <v>78</v>
      </c>
      <c r="G42" s="443">
        <v>78</v>
      </c>
      <c r="H42" s="327" t="s">
        <v>326</v>
      </c>
      <c r="I42" s="327">
        <v>10</v>
      </c>
      <c r="J42" s="327" t="s">
        <v>326</v>
      </c>
      <c r="K42" s="327">
        <v>3</v>
      </c>
      <c r="L42" s="327" t="s">
        <v>326</v>
      </c>
      <c r="M42" s="327">
        <v>0</v>
      </c>
      <c r="N42" s="327">
        <v>0</v>
      </c>
      <c r="O42" s="327">
        <v>0</v>
      </c>
      <c r="P42" s="327" t="s">
        <v>326</v>
      </c>
      <c r="Q42" s="327">
        <v>0</v>
      </c>
      <c r="R42" s="327">
        <v>3</v>
      </c>
      <c r="S42" s="438">
        <v>5</v>
      </c>
      <c r="T42" s="438" t="s">
        <v>326</v>
      </c>
      <c r="U42" s="439">
        <v>4</v>
      </c>
      <c r="V42" s="439">
        <v>5</v>
      </c>
      <c r="W42" s="439">
        <v>4</v>
      </c>
      <c r="X42" s="439">
        <v>1</v>
      </c>
      <c r="Y42" s="439">
        <v>1</v>
      </c>
      <c r="Z42" s="439">
        <v>0</v>
      </c>
      <c r="AA42" s="441" t="s">
        <v>326</v>
      </c>
      <c r="AB42" s="442">
        <v>0</v>
      </c>
      <c r="AC42" s="441">
        <v>7.5</v>
      </c>
      <c r="AD42" s="442">
        <v>2</v>
      </c>
      <c r="AE42" s="441">
        <v>2.5</v>
      </c>
      <c r="AF42" s="442">
        <v>10</v>
      </c>
      <c r="AG42" s="580">
        <v>11</v>
      </c>
      <c r="AH42" s="440">
        <v>0</v>
      </c>
      <c r="AI42" s="440">
        <v>5</v>
      </c>
      <c r="AJ42" s="440">
        <v>4</v>
      </c>
      <c r="AK42" s="440">
        <v>0</v>
      </c>
      <c r="AL42" s="440">
        <v>0</v>
      </c>
      <c r="AM42" s="656"/>
    </row>
    <row r="43" spans="1:39" x14ac:dyDescent="0.25">
      <c r="A43" s="35" t="s">
        <v>802</v>
      </c>
      <c r="B43" s="35" t="s">
        <v>707</v>
      </c>
      <c r="C43" s="662" t="s">
        <v>804</v>
      </c>
      <c r="D43" s="662" t="s">
        <v>135</v>
      </c>
      <c r="E43" s="297"/>
      <c r="F43" s="443">
        <v>74.325000000000003</v>
      </c>
      <c r="G43" s="443">
        <v>74.325000000000003</v>
      </c>
      <c r="H43" s="327" t="s">
        <v>326</v>
      </c>
      <c r="I43" s="327" t="s">
        <v>326</v>
      </c>
      <c r="J43" s="327">
        <v>7</v>
      </c>
      <c r="K43" s="327">
        <v>3</v>
      </c>
      <c r="L43" s="327" t="s">
        <v>326</v>
      </c>
      <c r="M43" s="327">
        <v>0</v>
      </c>
      <c r="N43" s="327" t="s">
        <v>326</v>
      </c>
      <c r="O43" s="327" t="s">
        <v>326</v>
      </c>
      <c r="P43" s="327">
        <v>0</v>
      </c>
      <c r="Q43" s="327">
        <v>0</v>
      </c>
      <c r="R43" s="327">
        <v>7</v>
      </c>
      <c r="S43" s="438">
        <v>5</v>
      </c>
      <c r="T43" s="438">
        <v>5</v>
      </c>
      <c r="U43" s="439">
        <v>4</v>
      </c>
      <c r="V43" s="439">
        <v>5</v>
      </c>
      <c r="W43" s="439">
        <v>4</v>
      </c>
      <c r="X43" s="439">
        <v>1</v>
      </c>
      <c r="Y43" s="439">
        <v>1</v>
      </c>
      <c r="Z43" s="439">
        <v>0</v>
      </c>
      <c r="AA43" s="441" t="s">
        <v>326</v>
      </c>
      <c r="AB43" s="442">
        <v>0</v>
      </c>
      <c r="AC43" s="441">
        <v>0</v>
      </c>
      <c r="AD43" s="442">
        <v>0</v>
      </c>
      <c r="AE43" s="441">
        <v>2.3250000000000002</v>
      </c>
      <c r="AF43" s="442">
        <v>10</v>
      </c>
      <c r="AG43" s="580">
        <v>11</v>
      </c>
      <c r="AH43" s="440">
        <v>0</v>
      </c>
      <c r="AI43" s="440">
        <v>5</v>
      </c>
      <c r="AJ43" s="440">
        <v>4</v>
      </c>
      <c r="AK43" s="440">
        <v>0</v>
      </c>
      <c r="AL43" s="440">
        <v>0</v>
      </c>
      <c r="AM43" s="656"/>
    </row>
    <row r="44" spans="1:39" x14ac:dyDescent="0.25">
      <c r="A44" s="35" t="s">
        <v>802</v>
      </c>
      <c r="B44" s="35" t="s">
        <v>706</v>
      </c>
      <c r="C44" s="662" t="s">
        <v>805</v>
      </c>
      <c r="D44" s="662" t="s">
        <v>135</v>
      </c>
      <c r="E44" s="297"/>
      <c r="F44" s="443">
        <v>77.5</v>
      </c>
      <c r="G44" s="443">
        <v>77.5</v>
      </c>
      <c r="H44" s="327" t="s">
        <v>326</v>
      </c>
      <c r="I44" s="327" t="s">
        <v>326</v>
      </c>
      <c r="J44" s="327">
        <v>10</v>
      </c>
      <c r="K44" s="327">
        <v>3</v>
      </c>
      <c r="L44" s="327" t="s">
        <v>326</v>
      </c>
      <c r="M44" s="327">
        <v>0</v>
      </c>
      <c r="N44" s="327" t="s">
        <v>326</v>
      </c>
      <c r="O44" s="327" t="s">
        <v>326</v>
      </c>
      <c r="P44" s="327">
        <v>0</v>
      </c>
      <c r="Q44" s="327">
        <v>0</v>
      </c>
      <c r="R44" s="327">
        <v>7</v>
      </c>
      <c r="S44" s="438">
        <v>5</v>
      </c>
      <c r="T44" s="438">
        <v>5</v>
      </c>
      <c r="U44" s="439">
        <v>4</v>
      </c>
      <c r="V44" s="439">
        <v>5</v>
      </c>
      <c r="W44" s="439">
        <v>4</v>
      </c>
      <c r="X44" s="439">
        <v>1</v>
      </c>
      <c r="Y44" s="439">
        <v>1</v>
      </c>
      <c r="Z44" s="439">
        <v>0</v>
      </c>
      <c r="AA44" s="441" t="s">
        <v>326</v>
      </c>
      <c r="AB44" s="442">
        <v>0</v>
      </c>
      <c r="AC44" s="441">
        <v>0</v>
      </c>
      <c r="AD44" s="442">
        <v>0</v>
      </c>
      <c r="AE44" s="441">
        <v>2.5</v>
      </c>
      <c r="AF44" s="442">
        <v>10</v>
      </c>
      <c r="AG44" s="580">
        <v>11</v>
      </c>
      <c r="AH44" s="440">
        <v>0</v>
      </c>
      <c r="AI44" s="440">
        <v>5</v>
      </c>
      <c r="AJ44" s="440">
        <v>4</v>
      </c>
      <c r="AK44" s="440">
        <v>0</v>
      </c>
      <c r="AL44" s="440">
        <v>0</v>
      </c>
      <c r="AM44" s="656"/>
    </row>
    <row r="45" spans="1:39" x14ac:dyDescent="0.25">
      <c r="A45" s="35" t="s">
        <v>802</v>
      </c>
      <c r="B45" s="35" t="s">
        <v>708</v>
      </c>
      <c r="C45" s="662" t="s">
        <v>806</v>
      </c>
      <c r="D45" s="662" t="s">
        <v>135</v>
      </c>
      <c r="E45" s="297"/>
      <c r="F45" s="443">
        <v>76.5</v>
      </c>
      <c r="G45" s="443">
        <v>76.5</v>
      </c>
      <c r="H45" s="327" t="s">
        <v>326</v>
      </c>
      <c r="I45" s="327" t="s">
        <v>326</v>
      </c>
      <c r="J45" s="327">
        <v>10</v>
      </c>
      <c r="K45" s="327">
        <v>3</v>
      </c>
      <c r="L45" s="327" t="s">
        <v>326</v>
      </c>
      <c r="M45" s="327">
        <v>0</v>
      </c>
      <c r="N45" s="327" t="s">
        <v>326</v>
      </c>
      <c r="O45" s="327" t="s">
        <v>326</v>
      </c>
      <c r="P45" s="327">
        <v>0</v>
      </c>
      <c r="Q45" s="327">
        <v>0</v>
      </c>
      <c r="R45" s="327">
        <v>7</v>
      </c>
      <c r="S45" s="438">
        <v>5</v>
      </c>
      <c r="T45" s="438">
        <v>5</v>
      </c>
      <c r="U45" s="439">
        <v>4</v>
      </c>
      <c r="V45" s="439">
        <v>4</v>
      </c>
      <c r="W45" s="439">
        <v>4</v>
      </c>
      <c r="X45" s="439">
        <v>1</v>
      </c>
      <c r="Y45" s="439">
        <v>1</v>
      </c>
      <c r="Z45" s="439">
        <v>0</v>
      </c>
      <c r="AA45" s="441" t="s">
        <v>326</v>
      </c>
      <c r="AB45" s="442">
        <v>0</v>
      </c>
      <c r="AC45" s="441">
        <v>0</v>
      </c>
      <c r="AD45" s="442">
        <v>0</v>
      </c>
      <c r="AE45" s="441">
        <v>2.5</v>
      </c>
      <c r="AF45" s="442">
        <v>10</v>
      </c>
      <c r="AG45" s="580">
        <v>11</v>
      </c>
      <c r="AH45" s="440">
        <v>0</v>
      </c>
      <c r="AI45" s="440">
        <v>5</v>
      </c>
      <c r="AJ45" s="440">
        <v>4</v>
      </c>
      <c r="AK45" s="440">
        <v>0</v>
      </c>
      <c r="AL45" s="440">
        <v>0</v>
      </c>
      <c r="AM45" s="656"/>
    </row>
    <row r="46" spans="1:39" x14ac:dyDescent="0.25">
      <c r="A46" s="35" t="s">
        <v>802</v>
      </c>
      <c r="B46" s="35" t="s">
        <v>709</v>
      </c>
      <c r="C46" s="662" t="s">
        <v>807</v>
      </c>
      <c r="D46" s="662" t="s">
        <v>135</v>
      </c>
      <c r="E46" s="297"/>
      <c r="F46" s="443">
        <v>81</v>
      </c>
      <c r="G46" s="443">
        <v>81</v>
      </c>
      <c r="H46" s="327" t="s">
        <v>326</v>
      </c>
      <c r="I46" s="327" t="s">
        <v>326</v>
      </c>
      <c r="J46" s="327">
        <v>7</v>
      </c>
      <c r="K46" s="327">
        <v>3</v>
      </c>
      <c r="L46" s="327" t="s">
        <v>326</v>
      </c>
      <c r="M46" s="327">
        <v>0</v>
      </c>
      <c r="N46" s="327" t="s">
        <v>326</v>
      </c>
      <c r="O46" s="327" t="s">
        <v>326</v>
      </c>
      <c r="P46" s="327">
        <v>2</v>
      </c>
      <c r="Q46" s="327">
        <v>0</v>
      </c>
      <c r="R46" s="327">
        <v>7</v>
      </c>
      <c r="S46" s="438">
        <v>5</v>
      </c>
      <c r="T46" s="438">
        <v>3</v>
      </c>
      <c r="U46" s="439">
        <v>4</v>
      </c>
      <c r="V46" s="439">
        <v>5</v>
      </c>
      <c r="W46" s="439">
        <v>4</v>
      </c>
      <c r="X46" s="439">
        <v>2</v>
      </c>
      <c r="Y46" s="439">
        <v>2</v>
      </c>
      <c r="Z46" s="439">
        <v>0</v>
      </c>
      <c r="AA46" s="441" t="s">
        <v>326</v>
      </c>
      <c r="AB46" s="442">
        <v>0</v>
      </c>
      <c r="AC46" s="441">
        <v>2.5</v>
      </c>
      <c r="AD46" s="442">
        <v>2</v>
      </c>
      <c r="AE46" s="441">
        <v>2.5</v>
      </c>
      <c r="AF46" s="442">
        <v>10</v>
      </c>
      <c r="AG46" s="580">
        <v>11</v>
      </c>
      <c r="AH46" s="440">
        <v>0</v>
      </c>
      <c r="AI46" s="440">
        <v>5</v>
      </c>
      <c r="AJ46" s="440">
        <v>4</v>
      </c>
      <c r="AK46" s="440">
        <v>0</v>
      </c>
      <c r="AL46" s="440">
        <v>0</v>
      </c>
      <c r="AM46" s="656"/>
    </row>
    <row r="47" spans="1:39" x14ac:dyDescent="0.25">
      <c r="A47" s="35" t="s">
        <v>721</v>
      </c>
      <c r="B47" s="35" t="s">
        <v>723</v>
      </c>
      <c r="C47" s="662" t="s">
        <v>808</v>
      </c>
      <c r="D47" s="662" t="s">
        <v>135</v>
      </c>
      <c r="E47" s="297"/>
      <c r="F47" s="443">
        <v>74</v>
      </c>
      <c r="G47" s="443">
        <v>74</v>
      </c>
      <c r="H47" s="327" t="s">
        <v>326</v>
      </c>
      <c r="I47" s="327" t="s">
        <v>326</v>
      </c>
      <c r="J47" s="327">
        <v>10</v>
      </c>
      <c r="K47" s="327">
        <v>3</v>
      </c>
      <c r="L47" s="327" t="s">
        <v>326</v>
      </c>
      <c r="M47" s="327">
        <v>0</v>
      </c>
      <c r="N47" s="327" t="s">
        <v>326</v>
      </c>
      <c r="O47" s="327" t="s">
        <v>326</v>
      </c>
      <c r="P47" s="327">
        <v>0</v>
      </c>
      <c r="Q47" s="327">
        <v>0</v>
      </c>
      <c r="R47" s="327">
        <v>7</v>
      </c>
      <c r="S47" s="438">
        <v>5</v>
      </c>
      <c r="T47" s="438">
        <v>1</v>
      </c>
      <c r="U47" s="439">
        <v>0</v>
      </c>
      <c r="V47" s="439">
        <v>4</v>
      </c>
      <c r="W47" s="439">
        <v>4</v>
      </c>
      <c r="X47" s="439">
        <v>0</v>
      </c>
      <c r="Y47" s="439">
        <v>0</v>
      </c>
      <c r="Z47" s="439">
        <v>0</v>
      </c>
      <c r="AA47" s="441" t="s">
        <v>326</v>
      </c>
      <c r="AB47" s="442">
        <v>0</v>
      </c>
      <c r="AC47" s="441">
        <v>7.5</v>
      </c>
      <c r="AD47" s="442">
        <v>0</v>
      </c>
      <c r="AE47" s="441">
        <v>2.5</v>
      </c>
      <c r="AF47" s="442">
        <v>10</v>
      </c>
      <c r="AG47" s="580">
        <v>11</v>
      </c>
      <c r="AH47" s="440">
        <v>0</v>
      </c>
      <c r="AI47" s="440">
        <v>5</v>
      </c>
      <c r="AJ47" s="440">
        <v>4</v>
      </c>
      <c r="AK47" s="440">
        <v>0</v>
      </c>
      <c r="AL47" s="440">
        <v>0</v>
      </c>
      <c r="AM47" s="656"/>
    </row>
    <row r="48" spans="1:39" x14ac:dyDescent="0.25">
      <c r="A48" s="35" t="s">
        <v>721</v>
      </c>
      <c r="B48" s="35" t="s">
        <v>722</v>
      </c>
      <c r="C48" s="662" t="s">
        <v>809</v>
      </c>
      <c r="D48" s="662" t="s">
        <v>135</v>
      </c>
      <c r="E48" s="297"/>
      <c r="F48" s="443">
        <v>61.075000000000003</v>
      </c>
      <c r="G48" s="443">
        <v>61.075000000000003</v>
      </c>
      <c r="H48" s="327" t="s">
        <v>326</v>
      </c>
      <c r="I48" s="327" t="s">
        <v>326</v>
      </c>
      <c r="J48" s="327">
        <v>2</v>
      </c>
      <c r="K48" s="327">
        <v>3</v>
      </c>
      <c r="L48" s="327" t="s">
        <v>326</v>
      </c>
      <c r="M48" s="327">
        <v>0</v>
      </c>
      <c r="N48" s="327" t="s">
        <v>326</v>
      </c>
      <c r="O48" s="327" t="s">
        <v>326</v>
      </c>
      <c r="P48" s="327">
        <v>0</v>
      </c>
      <c r="Q48" s="327">
        <v>0</v>
      </c>
      <c r="R48" s="327">
        <v>7</v>
      </c>
      <c r="S48" s="438">
        <v>5</v>
      </c>
      <c r="T48" s="438">
        <v>5</v>
      </c>
      <c r="U48" s="439">
        <v>0</v>
      </c>
      <c r="V48" s="439">
        <v>0</v>
      </c>
      <c r="W48" s="439">
        <v>4</v>
      </c>
      <c r="X48" s="439">
        <v>1</v>
      </c>
      <c r="Y48" s="439">
        <v>1</v>
      </c>
      <c r="Z48" s="439">
        <v>0</v>
      </c>
      <c r="AA48" s="441" t="s">
        <v>326</v>
      </c>
      <c r="AB48" s="442">
        <v>0</v>
      </c>
      <c r="AC48" s="441">
        <v>0</v>
      </c>
      <c r="AD48" s="442">
        <v>2</v>
      </c>
      <c r="AE48" s="441">
        <v>2.0749999999999997</v>
      </c>
      <c r="AF48" s="442">
        <v>10</v>
      </c>
      <c r="AG48" s="580">
        <v>10</v>
      </c>
      <c r="AH48" s="440">
        <v>0</v>
      </c>
      <c r="AI48" s="440">
        <v>5</v>
      </c>
      <c r="AJ48" s="440">
        <v>4</v>
      </c>
      <c r="AK48" s="440">
        <v>0</v>
      </c>
      <c r="AL48" s="440">
        <v>0</v>
      </c>
      <c r="AM48" s="656"/>
    </row>
    <row r="49" spans="1:39" x14ac:dyDescent="0.25">
      <c r="A49" s="35" t="s">
        <v>65</v>
      </c>
      <c r="B49" s="35" t="s">
        <v>810</v>
      </c>
      <c r="C49" s="662" t="s">
        <v>811</v>
      </c>
      <c r="D49" s="662" t="s">
        <v>135</v>
      </c>
      <c r="E49" s="297"/>
      <c r="F49" s="443">
        <v>80.924999999999997</v>
      </c>
      <c r="G49" s="443">
        <v>80.924999999999997</v>
      </c>
      <c r="H49" s="327" t="s">
        <v>326</v>
      </c>
      <c r="I49" s="327" t="s">
        <v>326</v>
      </c>
      <c r="J49" s="327">
        <v>10</v>
      </c>
      <c r="K49" s="327">
        <v>3</v>
      </c>
      <c r="L49" s="327" t="s">
        <v>326</v>
      </c>
      <c r="M49" s="327">
        <v>0</v>
      </c>
      <c r="N49" s="327" t="s">
        <v>326</v>
      </c>
      <c r="O49" s="327" t="s">
        <v>326</v>
      </c>
      <c r="P49" s="327">
        <v>8</v>
      </c>
      <c r="Q49" s="327">
        <v>0</v>
      </c>
      <c r="R49" s="327">
        <v>3</v>
      </c>
      <c r="S49" s="438">
        <v>5</v>
      </c>
      <c r="T49" s="438">
        <v>5</v>
      </c>
      <c r="U49" s="439">
        <v>4</v>
      </c>
      <c r="V49" s="439">
        <v>0</v>
      </c>
      <c r="W49" s="439">
        <v>4</v>
      </c>
      <c r="X49" s="439">
        <v>3</v>
      </c>
      <c r="Y49" s="439">
        <v>3</v>
      </c>
      <c r="Z49" s="439">
        <v>0</v>
      </c>
      <c r="AA49" s="441" t="s">
        <v>326</v>
      </c>
      <c r="AB49" s="442">
        <v>0</v>
      </c>
      <c r="AC49" s="441">
        <v>2.5</v>
      </c>
      <c r="AD49" s="442">
        <v>0</v>
      </c>
      <c r="AE49" s="441">
        <v>0.42500000000000004</v>
      </c>
      <c r="AF49" s="442">
        <v>10</v>
      </c>
      <c r="AG49" s="580">
        <v>11</v>
      </c>
      <c r="AH49" s="440">
        <v>0</v>
      </c>
      <c r="AI49" s="440">
        <v>5</v>
      </c>
      <c r="AJ49" s="440">
        <v>4</v>
      </c>
      <c r="AK49" s="440">
        <v>0</v>
      </c>
      <c r="AL49" s="440">
        <v>0</v>
      </c>
      <c r="AM49" s="656"/>
    </row>
    <row r="50" spans="1:39" x14ac:dyDescent="0.25">
      <c r="A50" s="35" t="s">
        <v>69</v>
      </c>
      <c r="B50" s="35" t="s">
        <v>813</v>
      </c>
      <c r="C50" s="662" t="s">
        <v>814</v>
      </c>
      <c r="D50" s="662" t="s">
        <v>283</v>
      </c>
      <c r="E50" s="297"/>
      <c r="F50" s="443">
        <v>69.849999999999994</v>
      </c>
      <c r="G50" s="443">
        <v>69.849999999999994</v>
      </c>
      <c r="H50" s="327">
        <v>2</v>
      </c>
      <c r="I50" s="327" t="s">
        <v>326</v>
      </c>
      <c r="J50" s="327" t="s">
        <v>326</v>
      </c>
      <c r="K50" s="327">
        <v>3</v>
      </c>
      <c r="L50" s="327" t="s">
        <v>326</v>
      </c>
      <c r="M50" s="327">
        <v>0</v>
      </c>
      <c r="N50" s="327">
        <v>5</v>
      </c>
      <c r="O50" s="327">
        <v>0</v>
      </c>
      <c r="P50" s="327" t="s">
        <v>326</v>
      </c>
      <c r="Q50" s="327">
        <v>0</v>
      </c>
      <c r="R50" s="327">
        <v>3</v>
      </c>
      <c r="S50" s="438">
        <v>5</v>
      </c>
      <c r="T50" s="438">
        <v>5</v>
      </c>
      <c r="U50" s="439">
        <v>4</v>
      </c>
      <c r="V50" s="439">
        <v>4</v>
      </c>
      <c r="W50" s="439">
        <v>4</v>
      </c>
      <c r="X50" s="439">
        <v>0</v>
      </c>
      <c r="Y50" s="439">
        <v>0</v>
      </c>
      <c r="Z50" s="439">
        <v>0</v>
      </c>
      <c r="AA50" s="441" t="s">
        <v>326</v>
      </c>
      <c r="AB50" s="442">
        <v>0</v>
      </c>
      <c r="AC50" s="441">
        <v>2.5</v>
      </c>
      <c r="AD50" s="442">
        <v>2</v>
      </c>
      <c r="AE50" s="441">
        <v>0.35000000000000003</v>
      </c>
      <c r="AF50" s="442">
        <v>10</v>
      </c>
      <c r="AG50" s="580">
        <v>11</v>
      </c>
      <c r="AH50" s="440">
        <v>0</v>
      </c>
      <c r="AI50" s="440">
        <v>5</v>
      </c>
      <c r="AJ50" s="440">
        <v>4</v>
      </c>
      <c r="AK50" s="440">
        <v>0</v>
      </c>
      <c r="AL50" s="440">
        <v>0</v>
      </c>
      <c r="AM50" s="656"/>
    </row>
    <row r="51" spans="1:39" x14ac:dyDescent="0.25">
      <c r="C51"/>
      <c r="D51"/>
      <c r="E51"/>
      <c r="F51"/>
      <c r="G51"/>
    </row>
    <row r="52" spans="1:39" x14ac:dyDescent="0.25">
      <c r="C52"/>
      <c r="D52"/>
      <c r="E52"/>
      <c r="F52"/>
      <c r="G52"/>
    </row>
    <row r="53" spans="1:39" x14ac:dyDescent="0.25">
      <c r="C53"/>
      <c r="D53"/>
      <c r="E53"/>
      <c r="F53"/>
      <c r="G53"/>
    </row>
    <row r="54" spans="1:39" x14ac:dyDescent="0.25">
      <c r="C54"/>
      <c r="D54"/>
      <c r="E54"/>
      <c r="F54"/>
      <c r="G54"/>
    </row>
    <row r="55" spans="1:39" x14ac:dyDescent="0.25">
      <c r="C55"/>
      <c r="D55"/>
      <c r="E55"/>
      <c r="F55"/>
      <c r="G55"/>
    </row>
    <row r="56" spans="1:39" x14ac:dyDescent="0.25">
      <c r="C56"/>
      <c r="D56"/>
      <c r="E56"/>
      <c r="F56"/>
      <c r="G56"/>
    </row>
    <row r="57" spans="1:39" x14ac:dyDescent="0.25">
      <c r="C57"/>
      <c r="D57"/>
      <c r="E57"/>
      <c r="F57"/>
      <c r="G57"/>
    </row>
    <row r="58" spans="1:39" x14ac:dyDescent="0.25">
      <c r="C58"/>
      <c r="D58"/>
      <c r="E58"/>
      <c r="F58"/>
      <c r="G58"/>
    </row>
    <row r="59" spans="1:39" x14ac:dyDescent="0.25">
      <c r="C59"/>
      <c r="D59"/>
      <c r="E59"/>
      <c r="F59"/>
      <c r="G59"/>
    </row>
    <row r="60" spans="1:39" x14ac:dyDescent="0.25">
      <c r="C60"/>
      <c r="D60"/>
      <c r="E60"/>
      <c r="F60"/>
      <c r="G60"/>
    </row>
    <row r="61" spans="1:39" x14ac:dyDescent="0.25">
      <c r="C61"/>
      <c r="D61"/>
      <c r="E61"/>
      <c r="F61"/>
      <c r="G61"/>
    </row>
    <row r="62" spans="1:39" x14ac:dyDescent="0.25">
      <c r="C62"/>
      <c r="D62"/>
      <c r="E62"/>
      <c r="F62"/>
      <c r="G62"/>
    </row>
    <row r="63" spans="1:39" x14ac:dyDescent="0.25">
      <c r="C63"/>
      <c r="D63"/>
      <c r="E63"/>
      <c r="F63"/>
      <c r="G63"/>
    </row>
    <row r="64" spans="1:39" x14ac:dyDescent="0.25">
      <c r="C64"/>
      <c r="D64"/>
      <c r="E64"/>
      <c r="F64"/>
      <c r="G64"/>
    </row>
    <row r="65" spans="3:7" x14ac:dyDescent="0.25">
      <c r="C65"/>
      <c r="D65"/>
      <c r="E65"/>
      <c r="F65"/>
      <c r="G65"/>
    </row>
    <row r="66" spans="3:7" x14ac:dyDescent="0.25">
      <c r="C66"/>
      <c r="D66"/>
      <c r="E66"/>
      <c r="F66"/>
      <c r="G66"/>
    </row>
    <row r="67" spans="3:7" x14ac:dyDescent="0.25">
      <c r="C67"/>
      <c r="D67"/>
      <c r="E67"/>
      <c r="F67"/>
      <c r="G67"/>
    </row>
    <row r="68" spans="3:7" x14ac:dyDescent="0.25">
      <c r="C68"/>
      <c r="D68"/>
      <c r="E68"/>
      <c r="F68"/>
      <c r="G68"/>
    </row>
    <row r="69" spans="3:7" x14ac:dyDescent="0.25">
      <c r="C69"/>
      <c r="D69"/>
      <c r="E69"/>
      <c r="F69"/>
      <c r="G69"/>
    </row>
    <row r="70" spans="3:7" x14ac:dyDescent="0.25">
      <c r="C70"/>
      <c r="D70"/>
      <c r="E70"/>
      <c r="F70"/>
      <c r="G70"/>
    </row>
    <row r="71" spans="3:7" x14ac:dyDescent="0.25">
      <c r="C71"/>
      <c r="D71"/>
      <c r="E71"/>
      <c r="F71"/>
      <c r="G71"/>
    </row>
    <row r="72" spans="3:7" x14ac:dyDescent="0.25">
      <c r="C72"/>
      <c r="D72"/>
      <c r="E72"/>
      <c r="F72"/>
      <c r="G72"/>
    </row>
    <row r="73" spans="3:7" x14ac:dyDescent="0.25">
      <c r="C73"/>
      <c r="D73"/>
      <c r="E73"/>
      <c r="F73"/>
      <c r="G73"/>
    </row>
    <row r="74" spans="3:7" x14ac:dyDescent="0.25">
      <c r="C74"/>
      <c r="D74"/>
      <c r="E74"/>
      <c r="F74"/>
      <c r="G74"/>
    </row>
    <row r="75" spans="3:7" x14ac:dyDescent="0.25">
      <c r="C75"/>
      <c r="D75"/>
      <c r="E75"/>
      <c r="F75"/>
      <c r="G75"/>
    </row>
    <row r="76" spans="3:7" x14ac:dyDescent="0.25">
      <c r="C76"/>
      <c r="D76"/>
      <c r="E76"/>
      <c r="F76"/>
      <c r="G76"/>
    </row>
    <row r="77" spans="3:7" x14ac:dyDescent="0.25">
      <c r="C77"/>
      <c r="D77"/>
      <c r="E77"/>
      <c r="F77"/>
      <c r="G77"/>
    </row>
    <row r="78" spans="3:7" x14ac:dyDescent="0.25">
      <c r="C78"/>
      <c r="D78"/>
      <c r="E78"/>
      <c r="F78"/>
      <c r="G78"/>
    </row>
    <row r="79" spans="3:7" x14ac:dyDescent="0.25">
      <c r="C79"/>
      <c r="D79"/>
      <c r="E79"/>
      <c r="F79"/>
      <c r="G79"/>
    </row>
    <row r="80" spans="3:7" x14ac:dyDescent="0.25">
      <c r="C80"/>
      <c r="D80"/>
      <c r="E80"/>
      <c r="F80"/>
      <c r="G80"/>
    </row>
    <row r="81" spans="3:7" x14ac:dyDescent="0.25">
      <c r="C81"/>
      <c r="D81"/>
      <c r="E81"/>
      <c r="F81"/>
      <c r="G81"/>
    </row>
    <row r="82" spans="3:7" x14ac:dyDescent="0.25">
      <c r="C82"/>
      <c r="D82"/>
      <c r="E82"/>
      <c r="F82"/>
      <c r="G82"/>
    </row>
    <row r="83" spans="3:7" x14ac:dyDescent="0.25">
      <c r="C83"/>
      <c r="D83"/>
      <c r="E83"/>
      <c r="F83"/>
      <c r="G83"/>
    </row>
    <row r="84" spans="3:7" x14ac:dyDescent="0.25">
      <c r="C84"/>
      <c r="D84"/>
      <c r="E84"/>
      <c r="F84"/>
      <c r="G84"/>
    </row>
    <row r="85" spans="3:7" x14ac:dyDescent="0.25">
      <c r="C85"/>
      <c r="D85"/>
      <c r="E85"/>
      <c r="F85"/>
      <c r="G85"/>
    </row>
    <row r="86" spans="3:7" x14ac:dyDescent="0.25">
      <c r="C86"/>
      <c r="D86"/>
      <c r="E86"/>
      <c r="F86"/>
      <c r="G86"/>
    </row>
    <row r="87" spans="3:7" x14ac:dyDescent="0.25">
      <c r="C87"/>
      <c r="D87"/>
      <c r="E87"/>
      <c r="F87"/>
      <c r="G87"/>
    </row>
    <row r="88" spans="3:7" x14ac:dyDescent="0.25">
      <c r="C88"/>
      <c r="D88"/>
      <c r="E88"/>
      <c r="F88"/>
      <c r="G88"/>
    </row>
    <row r="89" spans="3:7" x14ac:dyDescent="0.25">
      <c r="C89"/>
      <c r="D89"/>
      <c r="E89"/>
      <c r="F89"/>
      <c r="G89"/>
    </row>
    <row r="90" spans="3:7" x14ac:dyDescent="0.25">
      <c r="C90"/>
      <c r="D90"/>
      <c r="E90"/>
      <c r="F90"/>
      <c r="G90"/>
    </row>
    <row r="91" spans="3:7" x14ac:dyDescent="0.25">
      <c r="C91"/>
      <c r="D91"/>
      <c r="E91"/>
      <c r="F91"/>
      <c r="G91"/>
    </row>
    <row r="92" spans="3:7" x14ac:dyDescent="0.25">
      <c r="C92"/>
      <c r="D92"/>
      <c r="E92"/>
      <c r="F92"/>
      <c r="G92"/>
    </row>
    <row r="93" spans="3:7" x14ac:dyDescent="0.25">
      <c r="C93"/>
      <c r="D93"/>
      <c r="E93"/>
      <c r="F93"/>
      <c r="G93"/>
    </row>
    <row r="94" spans="3:7" x14ac:dyDescent="0.25">
      <c r="C94"/>
      <c r="D94"/>
      <c r="E94"/>
      <c r="F94"/>
      <c r="G94"/>
    </row>
    <row r="95" spans="3:7" x14ac:dyDescent="0.25">
      <c r="C95"/>
      <c r="D95"/>
      <c r="E95"/>
      <c r="F95"/>
      <c r="G95"/>
    </row>
    <row r="96" spans="3:7" x14ac:dyDescent="0.25">
      <c r="C96"/>
      <c r="D96"/>
      <c r="E96"/>
      <c r="F96"/>
      <c r="G96"/>
    </row>
    <row r="97" spans="3:7" x14ac:dyDescent="0.25">
      <c r="C97"/>
      <c r="D97"/>
      <c r="E97"/>
      <c r="F97"/>
      <c r="G97"/>
    </row>
    <row r="98" spans="3:7" x14ac:dyDescent="0.25">
      <c r="C98"/>
      <c r="D98"/>
      <c r="E98"/>
      <c r="F98"/>
      <c r="G98"/>
    </row>
    <row r="99" spans="3:7" x14ac:dyDescent="0.25">
      <c r="C99"/>
      <c r="D99"/>
      <c r="E99"/>
      <c r="F99"/>
      <c r="G99"/>
    </row>
    <row r="100" spans="3:7" x14ac:dyDescent="0.25">
      <c r="C100"/>
      <c r="D100"/>
      <c r="E100"/>
      <c r="F100"/>
      <c r="G100"/>
    </row>
    <row r="101" spans="3:7" x14ac:dyDescent="0.25">
      <c r="C101"/>
      <c r="D101"/>
      <c r="E101"/>
      <c r="F101"/>
      <c r="G101"/>
    </row>
    <row r="102" spans="3:7" x14ac:dyDescent="0.25">
      <c r="C102"/>
      <c r="D102"/>
      <c r="E102"/>
      <c r="F102"/>
      <c r="G102"/>
    </row>
    <row r="103" spans="3:7" x14ac:dyDescent="0.25">
      <c r="D103"/>
      <c r="E103"/>
      <c r="F103"/>
      <c r="G103"/>
    </row>
    <row r="104" spans="3:7" x14ac:dyDescent="0.25">
      <c r="D104"/>
      <c r="E104"/>
      <c r="F104"/>
      <c r="G104"/>
    </row>
  </sheetData>
  <sheetProtection algorithmName="SHA-512" hashValue="z5V98/IbCt+YDchSVd8Dhe1dk/oNQ1Ua/H5xpf1zAxlUVEB2xwqYhD7VOtN79aA/ZKfBX9rz5qWOuEnPe9/tLg==" saltValue="OqGW0QLgMhpHRVukTceOTw==" spinCount="100000" sheet="1" objects="1" scenarios="1"/>
  <mergeCells count="5">
    <mergeCell ref="AA4:AF4"/>
    <mergeCell ref="AG4:AL4"/>
    <mergeCell ref="A1:B2"/>
    <mergeCell ref="H4:R4"/>
    <mergeCell ref="S4:Z4"/>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dimension ref="A1:E102"/>
  <sheetViews>
    <sheetView showGridLines="0" workbookViewId="0">
      <selection activeCell="E1" sqref="E1"/>
    </sheetView>
  </sheetViews>
  <sheetFormatPr defaultRowHeight="14.25" x14ac:dyDescent="0.2"/>
  <cols>
    <col min="1" max="1" width="50.7109375" style="336" customWidth="1"/>
    <col min="2" max="2" width="60.7109375" style="336" customWidth="1"/>
    <col min="3" max="3" width="25.7109375" style="13" customWidth="1"/>
    <col min="4" max="4" width="20.42578125" style="13" customWidth="1"/>
    <col min="5" max="5" width="18.85546875" style="13" customWidth="1"/>
    <col min="6" max="6" width="21.42578125" style="13" customWidth="1"/>
    <col min="7" max="16384" width="9.140625" style="13"/>
  </cols>
  <sheetData>
    <row r="1" spans="1:5" ht="15.75" x14ac:dyDescent="0.25">
      <c r="A1" s="337"/>
      <c r="B1" s="413" t="s">
        <v>632</v>
      </c>
      <c r="C1"/>
      <c r="D1" s="425"/>
      <c r="E1" s="445" t="s">
        <v>581</v>
      </c>
    </row>
    <row r="2" spans="1:5" customFormat="1" ht="15.75" customHeight="1" x14ac:dyDescent="0.25">
      <c r="A2" s="338"/>
      <c r="B2" s="426" t="s">
        <v>630</v>
      </c>
      <c r="D2" s="425"/>
    </row>
    <row r="3" spans="1:5" customFormat="1" ht="15.75" customHeight="1" x14ac:dyDescent="0.25">
      <c r="A3" s="338"/>
      <c r="D3" s="425"/>
    </row>
    <row r="4" spans="1:5" ht="15.75" thickBot="1" x14ac:dyDescent="0.3">
      <c r="D4"/>
      <c r="E4"/>
    </row>
    <row r="5" spans="1:5" ht="15" thickBot="1" x14ac:dyDescent="0.25">
      <c r="A5" s="334" t="s">
        <v>2</v>
      </c>
      <c r="B5" s="334" t="s">
        <v>3</v>
      </c>
      <c r="C5" s="294" t="s">
        <v>4</v>
      </c>
      <c r="D5" s="291" t="s">
        <v>631</v>
      </c>
      <c r="E5" s="326" t="s">
        <v>1</v>
      </c>
    </row>
    <row r="6" spans="1:5" s="14" customFormat="1" ht="12.75" x14ac:dyDescent="0.2">
      <c r="A6" s="288" t="str">
        <f>IF(INDEX('CoC Ranking Data'!$A$1:$CB$106,ROW($E9),4)&lt;&gt;"",INDEX('CoC Ranking Data'!$A$1:$CB$106,ROW($E9),4),"")</f>
        <v>Blair County Community Action Program</v>
      </c>
      <c r="B6" s="288" t="str">
        <f>IF(INDEX('CoC Ranking Data'!$A$1:$CB$106,ROW($E9),5)&lt;&gt;"",INDEX('CoC Ranking Data'!$A$1:$CB$106,ROW($E9),5),"")</f>
        <v>Rapid Re-Housing Consolidation</v>
      </c>
      <c r="C6" s="289" t="str">
        <f>IF(INDEX('CoC Ranking Data'!$A$1:$CB$106,ROW($E9),7)&lt;&gt;"",INDEX('CoC Ranking Data'!$A$1:$CB$106,ROW($E9),7),"")</f>
        <v>PH-RRH</v>
      </c>
      <c r="D6" s="320">
        <f>IF(INDEX('CoC Ranking Data'!$A$1:$CB$106,ROW($E9),44)&lt;&gt;"",INDEX('CoC Ranking Data'!$A$1:$CB$106,ROW($E9),44),"")</f>
        <v>0</v>
      </c>
      <c r="E6" s="321"/>
    </row>
    <row r="7" spans="1:5" s="14" customFormat="1" ht="12.75" x14ac:dyDescent="0.2">
      <c r="A7" s="288" t="str">
        <f>IF(INDEX('CoC Ranking Data'!$A$1:$CB$106,ROW($E10),4)&lt;&gt;"",INDEX('CoC Ranking Data'!$A$1:$CB$106,ROW($E10),4),"")</f>
        <v>Catholic Charities of the Diocese of Allentown</v>
      </c>
      <c r="B7" s="288" t="str">
        <f>IF(INDEX('CoC Ranking Data'!$A$1:$CB$106,ROW($E10),5)&lt;&gt;"",INDEX('CoC Ranking Data'!$A$1:$CB$106,ROW($E10),5),"")</f>
        <v>Permanent Supportive Housing Program</v>
      </c>
      <c r="C7" s="289" t="str">
        <f>IF(INDEX('CoC Ranking Data'!$A$1:$CB$106,ROW($E10),7)&lt;&gt;"",INDEX('CoC Ranking Data'!$A$1:$CB$106,ROW($E10),7),"")</f>
        <v>PH</v>
      </c>
      <c r="D7" s="320">
        <f>IF(INDEX('CoC Ranking Data'!$A$1:$CB$106,ROW($E10),44)&lt;&gt;"",INDEX('CoC Ranking Data'!$A$1:$CB$106,ROW($E10),44),"")</f>
        <v>14</v>
      </c>
      <c r="E7" s="321"/>
    </row>
    <row r="8" spans="1:5" s="14" customFormat="1" ht="12.75" x14ac:dyDescent="0.2">
      <c r="A8" s="288" t="str">
        <f>IF(INDEX('CoC Ranking Data'!$A$1:$CB$106,ROW($E11),4)&lt;&gt;"",INDEX('CoC Ranking Data'!$A$1:$CB$106,ROW($E11),4),"")</f>
        <v>Catholic Social Services of the Diocese of Scranton, Inc.</v>
      </c>
      <c r="B8" s="288" t="str">
        <f>IF(INDEX('CoC Ranking Data'!$A$1:$CB$106,ROW($E11),5)&lt;&gt;"",INDEX('CoC Ranking Data'!$A$1:$CB$106,ROW($E11),5),"")</f>
        <v>PSHP Pike County</v>
      </c>
      <c r="C8" s="289" t="str">
        <f>IF(INDEX('CoC Ranking Data'!$A$1:$CB$106,ROW($E11),7)&lt;&gt;"",INDEX('CoC Ranking Data'!$A$1:$CB$106,ROW($E11),7),"")</f>
        <v>PH</v>
      </c>
      <c r="D8" s="320">
        <f>IF(INDEX('CoC Ranking Data'!$A$1:$CB$106,ROW($E11),44)&lt;&gt;"",INDEX('CoC Ranking Data'!$A$1:$CB$106,ROW($E11),44),"")</f>
        <v>6</v>
      </c>
      <c r="E8" s="321"/>
    </row>
    <row r="9" spans="1:5" s="14" customFormat="1" ht="12.75" x14ac:dyDescent="0.2">
      <c r="A9" s="288" t="str">
        <f>IF(INDEX('CoC Ranking Data'!$A$1:$CB$106,ROW($E12),4)&lt;&gt;"",INDEX('CoC Ranking Data'!$A$1:$CB$106,ROW($E12),4),"")</f>
        <v>Catholic Social Services of the Diocese of Scranton, Inc.</v>
      </c>
      <c r="B9" s="288" t="str">
        <f>IF(INDEX('CoC Ranking Data'!$A$1:$CB$106,ROW($E12),5)&lt;&gt;"",INDEX('CoC Ranking Data'!$A$1:$CB$106,ROW($E12),5),"")</f>
        <v>Rural Permanent Supportive Housing Program</v>
      </c>
      <c r="C9" s="289" t="str">
        <f>IF(INDEX('CoC Ranking Data'!$A$1:$CB$106,ROW($E12),7)&lt;&gt;"",INDEX('CoC Ranking Data'!$A$1:$CB$106,ROW($E12),7),"")</f>
        <v>PH</v>
      </c>
      <c r="D9" s="320">
        <f>IF(INDEX('CoC Ranking Data'!$A$1:$CB$106,ROW($E12),44)&lt;&gt;"",INDEX('CoC Ranking Data'!$A$1:$CB$106,ROW($E12),44),"")</f>
        <v>8</v>
      </c>
      <c r="E9" s="321"/>
    </row>
    <row r="10" spans="1:5" s="14" customFormat="1" ht="12.75" x14ac:dyDescent="0.2">
      <c r="A10" s="288" t="str">
        <f>IF(INDEX('CoC Ranking Data'!$A$1:$CB$106,ROW($E13),4)&lt;&gt;"",INDEX('CoC Ranking Data'!$A$1:$CB$106,ROW($E13),4),"")</f>
        <v>Catholic Social Services of the Diocese of Scranton, Inc.</v>
      </c>
      <c r="B10" s="288" t="str">
        <f>IF(INDEX('CoC Ranking Data'!$A$1:$CB$106,ROW($E13),5)&lt;&gt;"",INDEX('CoC Ranking Data'!$A$1:$CB$106,ROW($E13),5),"")</f>
        <v>Susquehanna/Wayne PSHP</v>
      </c>
      <c r="C10" s="289" t="str">
        <f>IF(INDEX('CoC Ranking Data'!$A$1:$CB$106,ROW($E13),7)&lt;&gt;"",INDEX('CoC Ranking Data'!$A$1:$CB$106,ROW($E13),7),"")</f>
        <v>PH</v>
      </c>
      <c r="D10" s="320">
        <f>IF(INDEX('CoC Ranking Data'!$A$1:$CB$106,ROW($E13),44)&lt;&gt;"",INDEX('CoC Ranking Data'!$A$1:$CB$106,ROW($E13),44),"")</f>
        <v>9</v>
      </c>
      <c r="E10" s="321"/>
    </row>
    <row r="11" spans="1:5" s="14" customFormat="1" ht="12.75" x14ac:dyDescent="0.2">
      <c r="A11" s="288" t="str">
        <f>IF(INDEX('CoC Ranking Data'!$A$1:$CB$106,ROW($E14),4)&lt;&gt;"",INDEX('CoC Ranking Data'!$A$1:$CB$106,ROW($E14),4),"")</f>
        <v>Center for Community Action</v>
      </c>
      <c r="B11" s="288" t="str">
        <f>IF(INDEX('CoC Ranking Data'!$A$1:$CB$106,ROW($E14),5)&lt;&gt;"",INDEX('CoC Ranking Data'!$A$1:$CB$106,ROW($E14),5),"")</f>
        <v>Bedford, Fulton, Huntingdon RRH FFY2018</v>
      </c>
      <c r="C11" s="289" t="str">
        <f>IF(INDEX('CoC Ranking Data'!$A$1:$CB$106,ROW($E14),7)&lt;&gt;"",INDEX('CoC Ranking Data'!$A$1:$CB$106,ROW($E14),7),"")</f>
        <v>PH-RRH</v>
      </c>
      <c r="D11" s="320">
        <f>IF(INDEX('CoC Ranking Data'!$A$1:$CB$106,ROW($E14),44)&lt;&gt;"",INDEX('CoC Ranking Data'!$A$1:$CB$106,ROW($E14),44),"")</f>
        <v>0</v>
      </c>
      <c r="E11" s="321"/>
    </row>
    <row r="12" spans="1:5" s="14" customFormat="1" ht="12.75" x14ac:dyDescent="0.2">
      <c r="A12" s="288" t="str">
        <f>IF(INDEX('CoC Ranking Data'!$A$1:$CB$106,ROW($E15),4)&lt;&gt;"",INDEX('CoC Ranking Data'!$A$1:$CB$106,ROW($E15),4),"")</f>
        <v>Centre County Government</v>
      </c>
      <c r="B12" s="288" t="str">
        <f>IF(INDEX('CoC Ranking Data'!$A$1:$CB$106,ROW($E15),5)&lt;&gt;"",INDEX('CoC Ranking Data'!$A$1:$CB$106,ROW($E15),5),"")</f>
        <v>Centre County Rapid Re Housing Program</v>
      </c>
      <c r="C12" s="289" t="str">
        <f>IF(INDEX('CoC Ranking Data'!$A$1:$CB$106,ROW($E15),7)&lt;&gt;"",INDEX('CoC Ranking Data'!$A$1:$CB$106,ROW($E15),7),"")</f>
        <v>PH-RRH</v>
      </c>
      <c r="D12" s="320">
        <f>IF(INDEX('CoC Ranking Data'!$A$1:$CB$106,ROW($E15),44)&lt;&gt;"",INDEX('CoC Ranking Data'!$A$1:$CB$106,ROW($E15),44),"")</f>
        <v>0</v>
      </c>
      <c r="E12" s="321"/>
    </row>
    <row r="13" spans="1:5" s="14" customFormat="1" ht="12.75" x14ac:dyDescent="0.2">
      <c r="A13" s="288" t="str">
        <f>IF(INDEX('CoC Ranking Data'!$A$1:$CB$106,ROW($E16),4)&lt;&gt;"",INDEX('CoC Ranking Data'!$A$1:$CB$106,ROW($E16),4),"")</f>
        <v>County of Cambria</v>
      </c>
      <c r="B13" s="288" t="str">
        <f>IF(INDEX('CoC Ranking Data'!$A$1:$CB$106,ROW($E16),5)&lt;&gt;"",INDEX('CoC Ranking Data'!$A$1:$CB$106,ROW($E16),5),"")</f>
        <v>Cambria County Comprehensive Housing Program</v>
      </c>
      <c r="C13" s="289" t="str">
        <f>IF(INDEX('CoC Ranking Data'!$A$1:$CB$106,ROW($E16),7)&lt;&gt;"",INDEX('CoC Ranking Data'!$A$1:$CB$106,ROW($E16),7),"")</f>
        <v>PH</v>
      </c>
      <c r="D13" s="320">
        <f>IF(INDEX('CoC Ranking Data'!$A$1:$CB$106,ROW($E16),44)&lt;&gt;"",INDEX('CoC Ranking Data'!$A$1:$CB$106,ROW($E16),44),"")</f>
        <v>2</v>
      </c>
      <c r="E13" s="321"/>
    </row>
    <row r="14" spans="1:5" s="14" customFormat="1" ht="12.75" x14ac:dyDescent="0.2">
      <c r="A14" s="288" t="str">
        <f>IF(INDEX('CoC Ranking Data'!$A$1:$CB$106,ROW($E17),4)&lt;&gt;"",INDEX('CoC Ranking Data'!$A$1:$CB$106,ROW($E17),4),"")</f>
        <v>County of Franklin</v>
      </c>
      <c r="B14" s="288" t="str">
        <f>IF(INDEX('CoC Ranking Data'!$A$1:$CB$106,ROW($E17),5)&lt;&gt;"",INDEX('CoC Ranking Data'!$A$1:$CB$106,ROW($E17),5),"")</f>
        <v>Franklin/ Fulton S+C Project 2019</v>
      </c>
      <c r="C14" s="289" t="str">
        <f>IF(INDEX('CoC Ranking Data'!$A$1:$CB$106,ROW($E17),7)&lt;&gt;"",INDEX('CoC Ranking Data'!$A$1:$CB$106,ROW($E17),7),"")</f>
        <v>PH</v>
      </c>
      <c r="D14" s="320">
        <f>IF(INDEX('CoC Ranking Data'!$A$1:$CB$106,ROW($E17),44)&lt;&gt;"",INDEX('CoC Ranking Data'!$A$1:$CB$106,ROW($E17),44),"")</f>
        <v>15</v>
      </c>
      <c r="E14" s="321"/>
    </row>
    <row r="15" spans="1:5" s="14" customFormat="1" ht="12.75" x14ac:dyDescent="0.2">
      <c r="A15" s="288" t="str">
        <f>IF(INDEX('CoC Ranking Data'!$A$1:$CB$106,ROW($E18),4)&lt;&gt;"",INDEX('CoC Ranking Data'!$A$1:$CB$106,ROW($E18),4),"")</f>
        <v>County of Franklin</v>
      </c>
      <c r="B15" s="288" t="str">
        <f>IF(INDEX('CoC Ranking Data'!$A$1:$CB$106,ROW($E18),5)&lt;&gt;"",INDEX('CoC Ranking Data'!$A$1:$CB$106,ROW($E18),5),"")</f>
        <v>Franklin/Fulton Homeless Assistance Project 2019</v>
      </c>
      <c r="C15" s="289" t="str">
        <f>IF(INDEX('CoC Ranking Data'!$A$1:$CB$106,ROW($E18),7)&lt;&gt;"",INDEX('CoC Ranking Data'!$A$1:$CB$106,ROW($E18),7),"")</f>
        <v>PH</v>
      </c>
      <c r="D15" s="320">
        <f>IF(INDEX('CoC Ranking Data'!$A$1:$CB$106,ROW($E18),44)&lt;&gt;"",INDEX('CoC Ranking Data'!$A$1:$CB$106,ROW($E18),44),"")</f>
        <v>10</v>
      </c>
      <c r="E15" s="321"/>
    </row>
    <row r="16" spans="1:5" s="14" customFormat="1" ht="12.75" x14ac:dyDescent="0.2">
      <c r="A16" s="288" t="str">
        <f>IF(INDEX('CoC Ranking Data'!$A$1:$CB$106,ROW($E19),4)&lt;&gt;"",INDEX('CoC Ranking Data'!$A$1:$CB$106,ROW($E19),4),"")</f>
        <v>County of Lycoming DBA Lycoming-Clinton Joinder Board</v>
      </c>
      <c r="B16" s="288" t="str">
        <f>IF(INDEX('CoC Ranking Data'!$A$1:$CB$106,ROW($E19),5)&lt;&gt;"",INDEX('CoC Ranking Data'!$A$1:$CB$106,ROW($E19),5),"")</f>
        <v>Lycoming/Clinton Renewal #7</v>
      </c>
      <c r="C16" s="289" t="str">
        <f>IF(INDEX('CoC Ranking Data'!$A$1:$CB$106,ROW($E19),7)&lt;&gt;"",INDEX('CoC Ranking Data'!$A$1:$CB$106,ROW($E19),7),"")</f>
        <v>PH</v>
      </c>
      <c r="D16" s="320">
        <f>IF(INDEX('CoC Ranking Data'!$A$1:$CB$106,ROW($E19),44)&lt;&gt;"",INDEX('CoC Ranking Data'!$A$1:$CB$106,ROW($E19),44),"")</f>
        <v>37</v>
      </c>
      <c r="E16" s="321"/>
    </row>
    <row r="17" spans="1:5" s="14" customFormat="1" ht="12.75" x14ac:dyDescent="0.2">
      <c r="A17" s="288" t="str">
        <f>IF(INDEX('CoC Ranking Data'!$A$1:$CB$106,ROW($E20),4)&lt;&gt;"",INDEX('CoC Ranking Data'!$A$1:$CB$106,ROW($E20),4),"")</f>
        <v>Fitzmaurice Community Services, Inc</v>
      </c>
      <c r="B17" s="288" t="str">
        <f>IF(INDEX('CoC Ranking Data'!$A$1:$CB$106,ROW($E20),5)&lt;&gt;"",INDEX('CoC Ranking Data'!$A$1:$CB$106,ROW($E20),5),"")</f>
        <v>Pathfinders</v>
      </c>
      <c r="C17" s="289" t="str">
        <f>IF(INDEX('CoC Ranking Data'!$A$1:$CB$106,ROW($E20),7)&lt;&gt;"",INDEX('CoC Ranking Data'!$A$1:$CB$106,ROW($E20),7),"")</f>
        <v>PH</v>
      </c>
      <c r="D17" s="320">
        <f>IF(INDEX('CoC Ranking Data'!$A$1:$CB$106,ROW($E20),44)&lt;&gt;"",INDEX('CoC Ranking Data'!$A$1:$CB$106,ROW($E20),44),"")</f>
        <v>14</v>
      </c>
      <c r="E17" s="321"/>
    </row>
    <row r="18" spans="1:5" s="14" customFormat="1" ht="12.75" x14ac:dyDescent="0.2">
      <c r="A18" s="288" t="str">
        <f>IF(INDEX('CoC Ranking Data'!$A$1:$CB$106,ROW($E21),4)&lt;&gt;"",INDEX('CoC Ranking Data'!$A$1:$CB$106,ROW($E21),4),"")</f>
        <v>Housing Authority of Monroe County</v>
      </c>
      <c r="B18" s="288" t="str">
        <f>IF(INDEX('CoC Ranking Data'!$A$1:$CB$106,ROW($E21),5)&lt;&gt;"",INDEX('CoC Ranking Data'!$A$1:$CB$106,ROW($E21),5),"")</f>
        <v>Shelter Plus Care MC</v>
      </c>
      <c r="C18" s="289" t="str">
        <f>IF(INDEX('CoC Ranking Data'!$A$1:$CB$106,ROW($E21),7)&lt;&gt;"",INDEX('CoC Ranking Data'!$A$1:$CB$106,ROW($E21),7),"")</f>
        <v>PH</v>
      </c>
      <c r="D18" s="320">
        <f>IF(INDEX('CoC Ranking Data'!$A$1:$CB$106,ROW($E21),44)&lt;&gt;"",INDEX('CoC Ranking Data'!$A$1:$CB$106,ROW($E21),44),"")</f>
        <v>8</v>
      </c>
      <c r="E18" s="321"/>
    </row>
    <row r="19" spans="1:5" s="14" customFormat="1" ht="12.75" x14ac:dyDescent="0.2">
      <c r="A19" s="288" t="str">
        <f>IF(INDEX('CoC Ranking Data'!$A$1:$CB$106,ROW($E22),4)&lt;&gt;"",INDEX('CoC Ranking Data'!$A$1:$CB$106,ROW($E22),4),"")</f>
        <v>Housing Authority of the County of Cumberland</v>
      </c>
      <c r="B19" s="288" t="str">
        <f>IF(INDEX('CoC Ranking Data'!$A$1:$CB$106,ROW($E22),5)&lt;&gt;"",INDEX('CoC Ranking Data'!$A$1:$CB$106,ROW($E22),5),"")</f>
        <v>Carlisle Supportive Housing Program</v>
      </c>
      <c r="C19" s="289" t="str">
        <f>IF(INDEX('CoC Ranking Data'!$A$1:$CB$106,ROW($E22),7)&lt;&gt;"",INDEX('CoC Ranking Data'!$A$1:$CB$106,ROW($E22),7),"")</f>
        <v>PH</v>
      </c>
      <c r="D19" s="320">
        <f>IF(INDEX('CoC Ranking Data'!$A$1:$CB$106,ROW($E22),44)&lt;&gt;"",INDEX('CoC Ranking Data'!$A$1:$CB$106,ROW($E22),44),"")</f>
        <v>4</v>
      </c>
      <c r="E19" s="321"/>
    </row>
    <row r="20" spans="1:5" s="14" customFormat="1" ht="12.75" x14ac:dyDescent="0.2">
      <c r="A20" s="288" t="str">
        <f>IF(INDEX('CoC Ranking Data'!$A$1:$CB$106,ROW($E23),4)&lt;&gt;"",INDEX('CoC Ranking Data'!$A$1:$CB$106,ROW($E23),4),"")</f>
        <v>Housing Authority of the County of Cumberland</v>
      </c>
      <c r="B20" s="288" t="str">
        <f>IF(INDEX('CoC Ranking Data'!$A$1:$CB$106,ROW($E23),5)&lt;&gt;"",INDEX('CoC Ranking Data'!$A$1:$CB$106,ROW($E23),5),"")</f>
        <v>Perry County Rapid ReHousing</v>
      </c>
      <c r="C20" s="289" t="str">
        <f>IF(INDEX('CoC Ranking Data'!$A$1:$CB$106,ROW($E23),7)&lt;&gt;"",INDEX('CoC Ranking Data'!$A$1:$CB$106,ROW($E23),7),"")</f>
        <v>PH-RRH</v>
      </c>
      <c r="D20" s="320">
        <f>IF(INDEX('CoC Ranking Data'!$A$1:$CB$106,ROW($E23),44)&lt;&gt;"",INDEX('CoC Ranking Data'!$A$1:$CB$106,ROW($E23),44),"")</f>
        <v>0</v>
      </c>
      <c r="E20" s="321"/>
    </row>
    <row r="21" spans="1:5" s="14" customFormat="1" ht="12.75" x14ac:dyDescent="0.2">
      <c r="A21" s="288" t="str">
        <f>IF(INDEX('CoC Ranking Data'!$A$1:$CB$106,ROW($E24),4)&lt;&gt;"",INDEX('CoC Ranking Data'!$A$1:$CB$106,ROW($E24),4),"")</f>
        <v>Housing Authority of the County of Cumberland</v>
      </c>
      <c r="B21" s="288" t="str">
        <f>IF(INDEX('CoC Ranking Data'!$A$1:$CB$106,ROW($E24),5)&lt;&gt;"",INDEX('CoC Ranking Data'!$A$1:$CB$106,ROW($E24),5),"")</f>
        <v>Perry County Veterans Program</v>
      </c>
      <c r="C21" s="289" t="str">
        <f>IF(INDEX('CoC Ranking Data'!$A$1:$CB$106,ROW($E24),7)&lt;&gt;"",INDEX('CoC Ranking Data'!$A$1:$CB$106,ROW($E24),7),"")</f>
        <v>PH</v>
      </c>
      <c r="D21" s="320">
        <f>IF(INDEX('CoC Ranking Data'!$A$1:$CB$106,ROW($E24),44)&lt;&gt;"",INDEX('CoC Ranking Data'!$A$1:$CB$106,ROW($E24),44),"")</f>
        <v>3</v>
      </c>
      <c r="E21" s="321"/>
    </row>
    <row r="22" spans="1:5" s="14" customFormat="1" ht="12.75" x14ac:dyDescent="0.2">
      <c r="A22" s="288" t="str">
        <f>IF(INDEX('CoC Ranking Data'!$A$1:$CB$106,ROW($E25),4)&lt;&gt;"",INDEX('CoC Ranking Data'!$A$1:$CB$106,ROW($E25),4),"")</f>
        <v>Housing Authority of the County of Cumberland</v>
      </c>
      <c r="B22" s="288" t="str">
        <f>IF(INDEX('CoC Ranking Data'!$A$1:$CB$106,ROW($E25),5)&lt;&gt;"",INDEX('CoC Ranking Data'!$A$1:$CB$106,ROW($E25),5),"")</f>
        <v>PSH Consolidated</v>
      </c>
      <c r="C22" s="289" t="str">
        <f>IF(INDEX('CoC Ranking Data'!$A$1:$CB$106,ROW($E25),7)&lt;&gt;"",INDEX('CoC Ranking Data'!$A$1:$CB$106,ROW($E25),7),"")</f>
        <v>PH</v>
      </c>
      <c r="D22" s="320">
        <f>IF(INDEX('CoC Ranking Data'!$A$1:$CB$106,ROW($E25),44)&lt;&gt;"",INDEX('CoC Ranking Data'!$A$1:$CB$106,ROW($E25),44),"")</f>
        <v>15</v>
      </c>
      <c r="E22" s="321"/>
    </row>
    <row r="23" spans="1:5" s="14" customFormat="1" ht="12.75" x14ac:dyDescent="0.2">
      <c r="A23" s="288" t="str">
        <f>IF(INDEX('CoC Ranking Data'!$A$1:$CB$106,ROW($E26),4)&lt;&gt;"",INDEX('CoC Ranking Data'!$A$1:$CB$106,ROW($E26),4),"")</f>
        <v>Housing Authority of the County of Cumberland</v>
      </c>
      <c r="B23" s="288" t="str">
        <f>IF(INDEX('CoC Ranking Data'!$A$1:$CB$106,ROW($E26),5)&lt;&gt;"",INDEX('CoC Ranking Data'!$A$1:$CB$106,ROW($E26),5),"")</f>
        <v>Rapid Rehousing Cumberland Perry Lebanon</v>
      </c>
      <c r="C23" s="289" t="str">
        <f>IF(INDEX('CoC Ranking Data'!$A$1:$CB$106,ROW($E26),7)&lt;&gt;"",INDEX('CoC Ranking Data'!$A$1:$CB$106,ROW($E26),7),"")</f>
        <v>PH-RRH</v>
      </c>
      <c r="D23" s="320">
        <f>IF(INDEX('CoC Ranking Data'!$A$1:$CB$106,ROW($E26),44)&lt;&gt;"",INDEX('CoC Ranking Data'!$A$1:$CB$106,ROW($E26),44),"")</f>
        <v>0</v>
      </c>
      <c r="E23" s="321"/>
    </row>
    <row r="24" spans="1:5" s="14" customFormat="1" ht="12.75" x14ac:dyDescent="0.2">
      <c r="A24" s="288" t="str">
        <f>IF(INDEX('CoC Ranking Data'!$A$1:$CB$106,ROW($E27),4)&lt;&gt;"",INDEX('CoC Ranking Data'!$A$1:$CB$106,ROW($E27),4),"")</f>
        <v>Housing Authority of the County of Cumberland</v>
      </c>
      <c r="B24" s="288" t="str">
        <f>IF(INDEX('CoC Ranking Data'!$A$1:$CB$106,ROW($E27),5)&lt;&gt;"",INDEX('CoC Ranking Data'!$A$1:$CB$106,ROW($E27),5),"")</f>
        <v>Rapid Rehousing II</v>
      </c>
      <c r="C24" s="289" t="str">
        <f>IF(INDEX('CoC Ranking Data'!$A$1:$CB$106,ROW($E27),7)&lt;&gt;"",INDEX('CoC Ranking Data'!$A$1:$CB$106,ROW($E27),7),"")</f>
        <v>PH-RRH</v>
      </c>
      <c r="D24" s="320">
        <f>IF(INDEX('CoC Ranking Data'!$A$1:$CB$106,ROW($E27),44)&lt;&gt;"",INDEX('CoC Ranking Data'!$A$1:$CB$106,ROW($E27),44),"")</f>
        <v>0</v>
      </c>
      <c r="E24" s="321"/>
    </row>
    <row r="25" spans="1:5" s="14" customFormat="1" ht="12.75" x14ac:dyDescent="0.2">
      <c r="A25" s="288" t="str">
        <f>IF(INDEX('CoC Ranking Data'!$A$1:$CB$106,ROW($E28),4)&lt;&gt;"",INDEX('CoC Ranking Data'!$A$1:$CB$106,ROW($E28),4),"")</f>
        <v>Housing Authority of the County of Cumberland</v>
      </c>
      <c r="B25" s="288" t="str">
        <f>IF(INDEX('CoC Ranking Data'!$A$1:$CB$106,ROW($E28),5)&lt;&gt;"",INDEX('CoC Ranking Data'!$A$1:$CB$106,ROW($E28),5),"")</f>
        <v>Shelter + Care Chronic</v>
      </c>
      <c r="C25" s="289" t="str">
        <f>IF(INDEX('CoC Ranking Data'!$A$1:$CB$106,ROW($E28),7)&lt;&gt;"",INDEX('CoC Ranking Data'!$A$1:$CB$106,ROW($E28),7),"")</f>
        <v>PH</v>
      </c>
      <c r="D25" s="320">
        <f>IF(INDEX('CoC Ranking Data'!$A$1:$CB$106,ROW($E28),44)&lt;&gt;"",INDEX('CoC Ranking Data'!$A$1:$CB$106,ROW($E28),44),"")</f>
        <v>9</v>
      </c>
      <c r="E25" s="321"/>
    </row>
    <row r="26" spans="1:5" s="14" customFormat="1" ht="12.75" x14ac:dyDescent="0.2">
      <c r="A26" s="288" t="str">
        <f>IF(INDEX('CoC Ranking Data'!$A$1:$CB$106,ROW($E29),4)&lt;&gt;"",INDEX('CoC Ranking Data'!$A$1:$CB$106,ROW($E29),4),"")</f>
        <v>Housing Development Corporation of NEPA</v>
      </c>
      <c r="B26" s="288" t="str">
        <f>IF(INDEX('CoC Ranking Data'!$A$1:$CB$106,ROW($E29),5)&lt;&gt;"",INDEX('CoC Ranking Data'!$A$1:$CB$106,ROW($E29),5),"")</f>
        <v>HDC SHP 3 2016</v>
      </c>
      <c r="C26" s="289" t="str">
        <f>IF(INDEX('CoC Ranking Data'!$A$1:$CB$106,ROW($E29),7)&lt;&gt;"",INDEX('CoC Ranking Data'!$A$1:$CB$106,ROW($E29),7),"")</f>
        <v>PH</v>
      </c>
      <c r="D26" s="320">
        <f>IF(INDEX('CoC Ranking Data'!$A$1:$CB$106,ROW($E29),44)&lt;&gt;"",INDEX('CoC Ranking Data'!$A$1:$CB$106,ROW($E29),44),"")</f>
        <v>11</v>
      </c>
      <c r="E26" s="321"/>
    </row>
    <row r="27" spans="1:5" s="14" customFormat="1" ht="12.75" x14ac:dyDescent="0.2">
      <c r="A27" s="288" t="str">
        <f>IF(INDEX('CoC Ranking Data'!$A$1:$CB$106,ROW($E30),4)&lt;&gt;"",INDEX('CoC Ranking Data'!$A$1:$CB$106,ROW($E30),4),"")</f>
        <v>Housing Development Corporation of NEPA</v>
      </c>
      <c r="B27" s="288" t="str">
        <f>IF(INDEX('CoC Ranking Data'!$A$1:$CB$106,ROW($E30),5)&lt;&gt;"",INDEX('CoC Ranking Data'!$A$1:$CB$106,ROW($E30),5),"")</f>
        <v>HDC SHP 6 2016</v>
      </c>
      <c r="C27" s="289" t="str">
        <f>IF(INDEX('CoC Ranking Data'!$A$1:$CB$106,ROW($E30),7)&lt;&gt;"",INDEX('CoC Ranking Data'!$A$1:$CB$106,ROW($E30),7),"")</f>
        <v>PH</v>
      </c>
      <c r="D27" s="320">
        <f>IF(INDEX('CoC Ranking Data'!$A$1:$CB$106,ROW($E30),44)&lt;&gt;"",INDEX('CoC Ranking Data'!$A$1:$CB$106,ROW($E30),44),"")</f>
        <v>15</v>
      </c>
      <c r="E27" s="321"/>
    </row>
    <row r="28" spans="1:5" s="14" customFormat="1" ht="12.75" x14ac:dyDescent="0.2">
      <c r="A28" s="288" t="str">
        <f>IF(INDEX('CoC Ranking Data'!$A$1:$CB$106,ROW($E31),4)&lt;&gt;"",INDEX('CoC Ranking Data'!$A$1:$CB$106,ROW($E31),4),"")</f>
        <v>Housing Transitions, Inc.</v>
      </c>
      <c r="B28" s="288" t="str">
        <f>IF(INDEX('CoC Ranking Data'!$A$1:$CB$106,ROW($E31),5)&lt;&gt;"",INDEX('CoC Ranking Data'!$A$1:$CB$106,ROW($E31),5),"")</f>
        <v>Nittany House Apartments</v>
      </c>
      <c r="C28" s="289" t="str">
        <f>IF(INDEX('CoC Ranking Data'!$A$1:$CB$106,ROW($E31),7)&lt;&gt;"",INDEX('CoC Ranking Data'!$A$1:$CB$106,ROW($E31),7),"")</f>
        <v>PH</v>
      </c>
      <c r="D28" s="320">
        <f>IF(INDEX('CoC Ranking Data'!$A$1:$CB$106,ROW($E31),44)&lt;&gt;"",INDEX('CoC Ranking Data'!$A$1:$CB$106,ROW($E31),44),"")</f>
        <v>9</v>
      </c>
      <c r="E28" s="321"/>
    </row>
    <row r="29" spans="1:5" s="14" customFormat="1" ht="12.75" x14ac:dyDescent="0.2">
      <c r="A29" s="288" t="str">
        <f>IF(INDEX('CoC Ranking Data'!$A$1:$CB$106,ROW($E32),4)&lt;&gt;"",INDEX('CoC Ranking Data'!$A$1:$CB$106,ROW($E32),4),"")</f>
        <v>Housing Transitions, Inc.</v>
      </c>
      <c r="B29" s="288" t="str">
        <f>IF(INDEX('CoC Ranking Data'!$A$1:$CB$106,ROW($E32),5)&lt;&gt;"",INDEX('CoC Ranking Data'!$A$1:$CB$106,ROW($E32),5),"")</f>
        <v>Nittany House Apartments II</v>
      </c>
      <c r="C29" s="289" t="str">
        <f>IF(INDEX('CoC Ranking Data'!$A$1:$CB$106,ROW($E32),7)&lt;&gt;"",INDEX('CoC Ranking Data'!$A$1:$CB$106,ROW($E32),7),"")</f>
        <v>PH</v>
      </c>
      <c r="D29" s="320">
        <f>IF(INDEX('CoC Ranking Data'!$A$1:$CB$106,ROW($E32),44)&lt;&gt;"",INDEX('CoC Ranking Data'!$A$1:$CB$106,ROW($E32),44),"")</f>
        <v>0</v>
      </c>
      <c r="E29" s="321"/>
    </row>
    <row r="30" spans="1:5" s="14" customFormat="1" ht="12.75" x14ac:dyDescent="0.2">
      <c r="A30" s="288" t="str">
        <f>IF(INDEX('CoC Ranking Data'!$A$1:$CB$106,ROW($E33),4)&lt;&gt;"",INDEX('CoC Ranking Data'!$A$1:$CB$106,ROW($E33),4),"")</f>
        <v xml:space="preserve">Huntingdon House </v>
      </c>
      <c r="B30" s="288" t="str">
        <f>IF(INDEX('CoC Ranking Data'!$A$1:$CB$106,ROW($E33),5)&lt;&gt;"",INDEX('CoC Ranking Data'!$A$1:$CB$106,ROW($E33),5),"")</f>
        <v>Huntingdon House Rapid Rehousing Program</v>
      </c>
      <c r="C30" s="289" t="str">
        <f>IF(INDEX('CoC Ranking Data'!$A$1:$CB$106,ROW($E33),7)&lt;&gt;"",INDEX('CoC Ranking Data'!$A$1:$CB$106,ROW($E33),7),"")</f>
        <v>PH-RRH</v>
      </c>
      <c r="D30" s="320" t="str">
        <f>IF(INDEX('CoC Ranking Data'!$A$1:$CB$106,ROW($E33),44)&lt;&gt;"",INDEX('CoC Ranking Data'!$A$1:$CB$106,ROW($E33),44),"")</f>
        <v/>
      </c>
      <c r="E30" s="321"/>
    </row>
    <row r="31" spans="1:5" s="14" customFormat="1" ht="12.75" x14ac:dyDescent="0.2">
      <c r="A31" s="288" t="str">
        <f>IF(INDEX('CoC Ranking Data'!$A$1:$CB$106,ROW($E34),4)&lt;&gt;"",INDEX('CoC Ranking Data'!$A$1:$CB$106,ROW($E34),4),"")</f>
        <v>Lehigh County Housing Authority</v>
      </c>
      <c r="B31" s="288" t="str">
        <f>IF(INDEX('CoC Ranking Data'!$A$1:$CB$106,ROW($E34),5)&lt;&gt;"",INDEX('CoC Ranking Data'!$A$1:$CB$106,ROW($E34),5),"")</f>
        <v>LCHA S+C 2018</v>
      </c>
      <c r="C31" s="289" t="str">
        <f>IF(INDEX('CoC Ranking Data'!$A$1:$CB$106,ROW($E34),7)&lt;&gt;"",INDEX('CoC Ranking Data'!$A$1:$CB$106,ROW($E34),7),"")</f>
        <v>PH</v>
      </c>
      <c r="D31" s="320">
        <f>IF(INDEX('CoC Ranking Data'!$A$1:$CB$106,ROW($E34),44)&lt;&gt;"",INDEX('CoC Ranking Data'!$A$1:$CB$106,ROW($E34),44),"")</f>
        <v>3</v>
      </c>
      <c r="E31" s="321"/>
    </row>
    <row r="32" spans="1:5" s="14" customFormat="1" ht="12.75" x14ac:dyDescent="0.2">
      <c r="A32" s="288" t="str">
        <f>IF(INDEX('CoC Ranking Data'!$A$1:$CB$106,ROW($E35),4)&lt;&gt;"",INDEX('CoC Ranking Data'!$A$1:$CB$106,ROW($E35),4),"")</f>
        <v>Northampton County Housing Authority</v>
      </c>
      <c r="B32" s="288" t="str">
        <f>IF(INDEX('CoC Ranking Data'!$A$1:$CB$106,ROW($E35),5)&lt;&gt;"",INDEX('CoC Ranking Data'!$A$1:$CB$106,ROW($E35),5),"")</f>
        <v>NCHA S+C 2018</v>
      </c>
      <c r="C32" s="289" t="str">
        <f>IF(INDEX('CoC Ranking Data'!$A$1:$CB$106,ROW($E35),7)&lt;&gt;"",INDEX('CoC Ranking Data'!$A$1:$CB$106,ROW($E35),7),"")</f>
        <v>PH</v>
      </c>
      <c r="D32" s="320">
        <f>IF(INDEX('CoC Ranking Data'!$A$1:$CB$106,ROW($E35),44)&lt;&gt;"",INDEX('CoC Ranking Data'!$A$1:$CB$106,ROW($E35),44),"")</f>
        <v>0</v>
      </c>
      <c r="E32" s="321"/>
    </row>
    <row r="33" spans="1:5" s="14" customFormat="1" ht="12.75" x14ac:dyDescent="0.2">
      <c r="A33" s="288" t="str">
        <f>IF(INDEX('CoC Ranking Data'!$A$1:$CB$106,ROW($E36),4)&lt;&gt;"",INDEX('CoC Ranking Data'!$A$1:$CB$106,ROW($E36),4),"")</f>
        <v>Northern Cambria Community Development Corporation</v>
      </c>
      <c r="B33" s="288" t="str">
        <f>IF(INDEX('CoC Ranking Data'!$A$1:$CB$106,ROW($E36),5)&lt;&gt;"",INDEX('CoC Ranking Data'!$A$1:$CB$106,ROW($E36),5),"")</f>
        <v>Independence Gardens Renewal Project Application FY 2018</v>
      </c>
      <c r="C33" s="289" t="str">
        <f>IF(INDEX('CoC Ranking Data'!$A$1:$CB$106,ROW($E36),7)&lt;&gt;"",INDEX('CoC Ranking Data'!$A$1:$CB$106,ROW($E36),7),"")</f>
        <v>PH</v>
      </c>
      <c r="D33" s="320">
        <f>IF(INDEX('CoC Ranking Data'!$A$1:$CB$106,ROW($E36),44)&lt;&gt;"",INDEX('CoC Ranking Data'!$A$1:$CB$106,ROW($E36),44),"")</f>
        <v>16</v>
      </c>
      <c r="E33" s="321"/>
    </row>
    <row r="34" spans="1:5" s="14" customFormat="1" ht="12.75" x14ac:dyDescent="0.2">
      <c r="A34" s="288" t="str">
        <f>IF(INDEX('CoC Ranking Data'!$A$1:$CB$106,ROW($E37),4)&lt;&gt;"",INDEX('CoC Ranking Data'!$A$1:$CB$106,ROW($E37),4),"")</f>
        <v>Northern Cambria Community Development Corporation</v>
      </c>
      <c r="B34" s="288" t="str">
        <f>IF(INDEX('CoC Ranking Data'!$A$1:$CB$106,ROW($E37),5)&lt;&gt;"",INDEX('CoC Ranking Data'!$A$1:$CB$106,ROW($E37),5),"")</f>
        <v>Schoolhouse Gardens Renewal Project Application FY 2018</v>
      </c>
      <c r="C34" s="289" t="str">
        <f>IF(INDEX('CoC Ranking Data'!$A$1:$CB$106,ROW($E37),7)&lt;&gt;"",INDEX('CoC Ranking Data'!$A$1:$CB$106,ROW($E37),7),"")</f>
        <v>PH</v>
      </c>
      <c r="D34" s="320">
        <f>IF(INDEX('CoC Ranking Data'!$A$1:$CB$106,ROW($E37),44)&lt;&gt;"",INDEX('CoC Ranking Data'!$A$1:$CB$106,ROW($E37),44),"")</f>
        <v>8</v>
      </c>
      <c r="E34" s="321"/>
    </row>
    <row r="35" spans="1:5" s="14" customFormat="1" ht="12.75" x14ac:dyDescent="0.2">
      <c r="A35" s="288" t="str">
        <f>IF(INDEX('CoC Ranking Data'!$A$1:$CB$106,ROW($E38),4)&lt;&gt;"",INDEX('CoC Ranking Data'!$A$1:$CB$106,ROW($E38),4),"")</f>
        <v>Resources for Human Development, Inc.</v>
      </c>
      <c r="B35" s="288" t="str">
        <f>IF(INDEX('CoC Ranking Data'!$A$1:$CB$106,ROW($E38),5)&lt;&gt;"",INDEX('CoC Ranking Data'!$A$1:$CB$106,ROW($E38),5),"")</f>
        <v>Crossroads Family</v>
      </c>
      <c r="C35" s="289" t="str">
        <f>IF(INDEX('CoC Ranking Data'!$A$1:$CB$106,ROW($E38),7)&lt;&gt;"",INDEX('CoC Ranking Data'!$A$1:$CB$106,ROW($E38),7),"")</f>
        <v>PH</v>
      </c>
      <c r="D35" s="320">
        <f>IF(INDEX('CoC Ranking Data'!$A$1:$CB$106,ROW($E38),44)&lt;&gt;"",INDEX('CoC Ranking Data'!$A$1:$CB$106,ROW($E38),44),"")</f>
        <v>12</v>
      </c>
      <c r="E35" s="321"/>
    </row>
    <row r="36" spans="1:5" s="14" customFormat="1" ht="12.75" x14ac:dyDescent="0.2">
      <c r="A36" s="288" t="str">
        <f>IF(INDEX('CoC Ranking Data'!$A$1:$CB$106,ROW($E39),4)&lt;&gt;"",INDEX('CoC Ranking Data'!$A$1:$CB$106,ROW($E39),4),"")</f>
        <v>Resources for Human Development, Inc.</v>
      </c>
      <c r="B36" s="288" t="str">
        <f>IF(INDEX('CoC Ranking Data'!$A$1:$CB$106,ROW($E39),5)&lt;&gt;"",INDEX('CoC Ranking Data'!$A$1:$CB$106,ROW($E39),5),"")</f>
        <v>Crossroads Housing Bonus</v>
      </c>
      <c r="C36" s="289" t="str">
        <f>IF(INDEX('CoC Ranking Data'!$A$1:$CB$106,ROW($E39),7)&lt;&gt;"",INDEX('CoC Ranking Data'!$A$1:$CB$106,ROW($E39),7),"")</f>
        <v>PH</v>
      </c>
      <c r="D36" s="320">
        <f>IF(INDEX('CoC Ranking Data'!$A$1:$CB$106,ROW($E39),44)&lt;&gt;"",INDEX('CoC Ranking Data'!$A$1:$CB$106,ROW($E39),44),"")</f>
        <v>4</v>
      </c>
      <c r="E36" s="321"/>
    </row>
    <row r="37" spans="1:5" s="14" customFormat="1" ht="12.75" x14ac:dyDescent="0.2">
      <c r="A37" s="288" t="str">
        <f>IF(INDEX('CoC Ranking Data'!$A$1:$CB$106,ROW($E40),4)&lt;&gt;"",INDEX('CoC Ranking Data'!$A$1:$CB$106,ROW($E40),4),"")</f>
        <v>Resources for Human Development, Inc.</v>
      </c>
      <c r="B37" s="288" t="str">
        <f>IF(INDEX('CoC Ranking Data'!$A$1:$CB$106,ROW($E40),5)&lt;&gt;"",INDEX('CoC Ranking Data'!$A$1:$CB$106,ROW($E40),5),"")</f>
        <v>Crossroads Individual</v>
      </c>
      <c r="C37" s="289" t="str">
        <f>IF(INDEX('CoC Ranking Data'!$A$1:$CB$106,ROW($E40),7)&lt;&gt;"",INDEX('CoC Ranking Data'!$A$1:$CB$106,ROW($E40),7),"")</f>
        <v>PH</v>
      </c>
      <c r="D37" s="320">
        <f>IF(INDEX('CoC Ranking Data'!$A$1:$CB$106,ROW($E40),44)&lt;&gt;"",INDEX('CoC Ranking Data'!$A$1:$CB$106,ROW($E40),44),"")</f>
        <v>26</v>
      </c>
      <c r="E37" s="321"/>
    </row>
    <row r="38" spans="1:5" s="14" customFormat="1" ht="12.75" x14ac:dyDescent="0.2">
      <c r="A38" s="288" t="str">
        <f>IF(INDEX('CoC Ranking Data'!$A$1:$CB$106,ROW($E41),4)&lt;&gt;"",INDEX('CoC Ranking Data'!$A$1:$CB$106,ROW($E41),4),"")</f>
        <v>Resources for Human Development, Inc.</v>
      </c>
      <c r="B38" s="288" t="str">
        <f>IF(INDEX('CoC Ranking Data'!$A$1:$CB$106,ROW($E41),5)&lt;&gt;"",INDEX('CoC Ranking Data'!$A$1:$CB$106,ROW($E41),5),"")</f>
        <v>Crossroads Schuylkill Co. Permanent Supportive Housing</v>
      </c>
      <c r="C38" s="289" t="str">
        <f>IF(INDEX('CoC Ranking Data'!$A$1:$CB$106,ROW($E41),7)&lt;&gt;"",INDEX('CoC Ranking Data'!$A$1:$CB$106,ROW($E41),7),"")</f>
        <v>PH</v>
      </c>
      <c r="D38" s="320">
        <f>IF(INDEX('CoC Ranking Data'!$A$1:$CB$106,ROW($E41),44)&lt;&gt;"",INDEX('CoC Ranking Data'!$A$1:$CB$106,ROW($E41),44),"")</f>
        <v>9</v>
      </c>
      <c r="E38" s="321"/>
    </row>
    <row r="39" spans="1:5" s="14" customFormat="1" ht="12.75" x14ac:dyDescent="0.2">
      <c r="A39" s="288" t="str">
        <f>IF(INDEX('CoC Ranking Data'!$A$1:$CB$106,ROW($E42),4)&lt;&gt;"",INDEX('CoC Ranking Data'!$A$1:$CB$106,ROW($E42),4),"")</f>
        <v>Resources for Human Development, Inc.</v>
      </c>
      <c r="B39" s="288" t="str">
        <f>IF(INDEX('CoC Ranking Data'!$A$1:$CB$106,ROW($E42),5)&lt;&gt;"",INDEX('CoC Ranking Data'!$A$1:$CB$106,ROW($E42),5),"")</f>
        <v>LV ACT Housing Supports</v>
      </c>
      <c r="C39" s="289" t="str">
        <f>IF(INDEX('CoC Ranking Data'!$A$1:$CB$106,ROW($E42),7)&lt;&gt;"",INDEX('CoC Ranking Data'!$A$1:$CB$106,ROW($E42),7),"")</f>
        <v>PH</v>
      </c>
      <c r="D39" s="320">
        <f>IF(INDEX('CoC Ranking Data'!$A$1:$CB$106,ROW($E42),44)&lt;&gt;"",INDEX('CoC Ranking Data'!$A$1:$CB$106,ROW($E42),44),"")</f>
        <v>2</v>
      </c>
      <c r="E39" s="321"/>
    </row>
    <row r="40" spans="1:5" s="14" customFormat="1" ht="12.75" x14ac:dyDescent="0.2">
      <c r="A40" s="288" t="str">
        <f>IF(INDEX('CoC Ranking Data'!$A$1:$CB$106,ROW($E43),4)&lt;&gt;"",INDEX('CoC Ranking Data'!$A$1:$CB$106,ROW($E43),4),"")</f>
        <v>Tableland Services, Inc.</v>
      </c>
      <c r="B40" s="288" t="str">
        <f>IF(INDEX('CoC Ranking Data'!$A$1:$CB$106,ROW($E43),5)&lt;&gt;"",INDEX('CoC Ranking Data'!$A$1:$CB$106,ROW($E43),5),"")</f>
        <v>SHP Transitional Housing Project</v>
      </c>
      <c r="C40" s="289" t="str">
        <f>IF(INDEX('CoC Ranking Data'!$A$1:$CB$106,ROW($E43),7)&lt;&gt;"",INDEX('CoC Ranking Data'!$A$1:$CB$106,ROW($E43),7),"")</f>
        <v>PH-RRH</v>
      </c>
      <c r="D40" s="320">
        <f>IF(INDEX('CoC Ranking Data'!$A$1:$CB$106,ROW($E43),44)&lt;&gt;"",INDEX('CoC Ranking Data'!$A$1:$CB$106,ROW($E43),44),"")</f>
        <v>0</v>
      </c>
      <c r="E40" s="321"/>
    </row>
    <row r="41" spans="1:5" s="14" customFormat="1" ht="12.75" x14ac:dyDescent="0.2">
      <c r="A41" s="288" t="str">
        <f>IF(INDEX('CoC Ranking Data'!$A$1:$CB$106,ROW($E44),4)&lt;&gt;"",INDEX('CoC Ranking Data'!$A$1:$CB$106,ROW($E44),4),"")</f>
        <v>Tableland Services, Inc.</v>
      </c>
      <c r="B41" s="288" t="str">
        <f>IF(INDEX('CoC Ranking Data'!$A$1:$CB$106,ROW($E44),5)&lt;&gt;"",INDEX('CoC Ranking Data'!$A$1:$CB$106,ROW($E44),5),"")</f>
        <v>Tableland PSH Expansion</v>
      </c>
      <c r="C41" s="289" t="str">
        <f>IF(INDEX('CoC Ranking Data'!$A$1:$CB$106,ROW($E44),7)&lt;&gt;"",INDEX('CoC Ranking Data'!$A$1:$CB$106,ROW($E44),7),"")</f>
        <v>PH</v>
      </c>
      <c r="D41" s="320">
        <f>IF(INDEX('CoC Ranking Data'!$A$1:$CB$106,ROW($E44),44)&lt;&gt;"",INDEX('CoC Ranking Data'!$A$1:$CB$106,ROW($E44),44),"")</f>
        <v>24</v>
      </c>
      <c r="E41" s="321"/>
    </row>
    <row r="42" spans="1:5" s="14" customFormat="1" ht="12.75" x14ac:dyDescent="0.2">
      <c r="A42" s="288" t="str">
        <f>IF(INDEX('CoC Ranking Data'!$A$1:$CB$106,ROW($E45),4)&lt;&gt;"",INDEX('CoC Ranking Data'!$A$1:$CB$106,ROW($E45),4),"")</f>
        <v>The Lehigh Conference of Churches</v>
      </c>
      <c r="B42" s="288" t="str">
        <f>IF(INDEX('CoC Ranking Data'!$A$1:$CB$106,ROW($E45),5)&lt;&gt;"",INDEX('CoC Ranking Data'!$A$1:$CB$106,ROW($E45),5),"")</f>
        <v>Outreach and Case Management for the Disabled, Chronically Homeless</v>
      </c>
      <c r="C42" s="289" t="str">
        <f>IF(INDEX('CoC Ranking Data'!$A$1:$CB$106,ROW($E45),7)&lt;&gt;"",INDEX('CoC Ranking Data'!$A$1:$CB$106,ROW($E45),7),"")</f>
        <v>SSO</v>
      </c>
      <c r="D42" s="320">
        <f>IF(INDEX('CoC Ranking Data'!$A$1:$CB$106,ROW($E45),44)&lt;&gt;"",INDEX('CoC Ranking Data'!$A$1:$CB$106,ROW($E45),44),"")</f>
        <v>0</v>
      </c>
      <c r="E42" s="321"/>
    </row>
    <row r="43" spans="1:5" s="14" customFormat="1" ht="12.75" x14ac:dyDescent="0.2">
      <c r="A43" s="288" t="str">
        <f>IF(INDEX('CoC Ranking Data'!$A$1:$CB$106,ROW($E46),4)&lt;&gt;"",INDEX('CoC Ranking Data'!$A$1:$CB$106,ROW($E46),4),"")</f>
        <v>The Lehigh Conference of Churches</v>
      </c>
      <c r="B43" s="288" t="str">
        <f>IF(INDEX('CoC Ranking Data'!$A$1:$CB$106,ROW($E46),5)&lt;&gt;"",INDEX('CoC Ranking Data'!$A$1:$CB$106,ROW($E46),5),"")</f>
        <v>Pathways Housing</v>
      </c>
      <c r="C43" s="289" t="str">
        <f>IF(INDEX('CoC Ranking Data'!$A$1:$CB$106,ROW($E46),7)&lt;&gt;"",INDEX('CoC Ranking Data'!$A$1:$CB$106,ROW($E46),7),"")</f>
        <v>PH</v>
      </c>
      <c r="D43" s="320">
        <f>IF(INDEX('CoC Ranking Data'!$A$1:$CB$106,ROW($E46),44)&lt;&gt;"",INDEX('CoC Ranking Data'!$A$1:$CB$106,ROW($E46),44),"")</f>
        <v>18</v>
      </c>
      <c r="E43" s="321"/>
    </row>
    <row r="44" spans="1:5" s="14" customFormat="1" ht="12.75" x14ac:dyDescent="0.2">
      <c r="A44" s="288" t="str">
        <f>IF(INDEX('CoC Ranking Data'!$A$1:$CB$106,ROW($E47),4)&lt;&gt;"",INDEX('CoC Ranking Data'!$A$1:$CB$106,ROW($E47),4),"")</f>
        <v>The Lehigh Conference of Churches</v>
      </c>
      <c r="B44" s="288" t="str">
        <f>IF(INDEX('CoC Ranking Data'!$A$1:$CB$106,ROW($E47),5)&lt;&gt;"",INDEX('CoC Ranking Data'!$A$1:$CB$106,ROW($E47),5),"")</f>
        <v>Pathways Housing 2</v>
      </c>
      <c r="C44" s="289" t="str">
        <f>IF(INDEX('CoC Ranking Data'!$A$1:$CB$106,ROW($E47),7)&lt;&gt;"",INDEX('CoC Ranking Data'!$A$1:$CB$106,ROW($E47),7),"")</f>
        <v>PH</v>
      </c>
      <c r="D44" s="320">
        <f>IF(INDEX('CoC Ranking Data'!$A$1:$CB$106,ROW($E47),44)&lt;&gt;"",INDEX('CoC Ranking Data'!$A$1:$CB$106,ROW($E47),44),"")</f>
        <v>17</v>
      </c>
      <c r="E44" s="321"/>
    </row>
    <row r="45" spans="1:5" s="14" customFormat="1" ht="12.75" x14ac:dyDescent="0.2">
      <c r="A45" s="288" t="str">
        <f>IF(INDEX('CoC Ranking Data'!$A$1:$CB$106,ROW($E48),4)&lt;&gt;"",INDEX('CoC Ranking Data'!$A$1:$CB$106,ROW($E48),4),"")</f>
        <v>The Lehigh Conference of Churches</v>
      </c>
      <c r="B45" s="288" t="str">
        <f>IF(INDEX('CoC Ranking Data'!$A$1:$CB$106,ROW($E48),5)&lt;&gt;"",INDEX('CoC Ranking Data'!$A$1:$CB$106,ROW($E48),5),"")</f>
        <v>Pathways TBRA for Families, Youth and Veterans</v>
      </c>
      <c r="C45" s="289" t="str">
        <f>IF(INDEX('CoC Ranking Data'!$A$1:$CB$106,ROW($E48),7)&lt;&gt;"",INDEX('CoC Ranking Data'!$A$1:$CB$106,ROW($E48),7),"")</f>
        <v>PH</v>
      </c>
      <c r="D45" s="320">
        <f>IF(INDEX('CoC Ranking Data'!$A$1:$CB$106,ROW($E48),44)&lt;&gt;"",INDEX('CoC Ranking Data'!$A$1:$CB$106,ROW($E48),44),"")</f>
        <v>28</v>
      </c>
      <c r="E45" s="321"/>
    </row>
    <row r="46" spans="1:5" s="14" customFormat="1" ht="12.75" x14ac:dyDescent="0.2">
      <c r="A46" s="288" t="str">
        <f>IF(INDEX('CoC Ranking Data'!$A$1:$CB$106,ROW($E49),4)&lt;&gt;"",INDEX('CoC Ranking Data'!$A$1:$CB$106,ROW($E49),4),"")</f>
        <v>The Lehigh Conference of Churches</v>
      </c>
      <c r="B46" s="288" t="str">
        <f>IF(INDEX('CoC Ranking Data'!$A$1:$CB$106,ROW($E49),5)&lt;&gt;"",INDEX('CoC Ranking Data'!$A$1:$CB$106,ROW($E49),5),"")</f>
        <v>Tenant-Based Rental Assistance for the Disabled,Chronically Homeless</v>
      </c>
      <c r="C46" s="289" t="str">
        <f>IF(INDEX('CoC Ranking Data'!$A$1:$CB$106,ROW($E49),7)&lt;&gt;"",INDEX('CoC Ranking Data'!$A$1:$CB$106,ROW($E49),7),"")</f>
        <v>PH</v>
      </c>
      <c r="D46" s="320">
        <f>IF(INDEX('CoC Ranking Data'!$A$1:$CB$106,ROW($E49),44)&lt;&gt;"",INDEX('CoC Ranking Data'!$A$1:$CB$106,ROW($E49),44),"")</f>
        <v>24</v>
      </c>
      <c r="E46" s="321"/>
    </row>
    <row r="47" spans="1:5" s="14" customFormat="1" ht="12.75" x14ac:dyDescent="0.2">
      <c r="A47" s="288" t="str">
        <f>IF(INDEX('CoC Ranking Data'!$A$1:$CB$106,ROW($E50),4)&lt;&gt;"",INDEX('CoC Ranking Data'!$A$1:$CB$106,ROW($E50),4),"")</f>
        <v>The Salvation Army, a New York Corporation</v>
      </c>
      <c r="B47" s="288" t="str">
        <f>IF(INDEX('CoC Ranking Data'!$A$1:$CB$106,ROW($E50),5)&lt;&gt;"",INDEX('CoC Ranking Data'!$A$1:$CB$106,ROW($E50),5),"")</f>
        <v>Allentown Hospitality House Permanent Housing Program</v>
      </c>
      <c r="C47" s="289" t="str">
        <f>IF(INDEX('CoC Ranking Data'!$A$1:$CB$106,ROW($E50),7)&lt;&gt;"",INDEX('CoC Ranking Data'!$A$1:$CB$106,ROW($E50),7),"")</f>
        <v>PH</v>
      </c>
      <c r="D47" s="320">
        <f>IF(INDEX('CoC Ranking Data'!$A$1:$CB$106,ROW($E50),44)&lt;&gt;"",INDEX('CoC Ranking Data'!$A$1:$CB$106,ROW($E50),44),"")</f>
        <v>6</v>
      </c>
      <c r="E47" s="321"/>
    </row>
    <row r="48" spans="1:5" s="14" customFormat="1" ht="12.75" x14ac:dyDescent="0.2">
      <c r="A48" s="288" t="str">
        <f>IF(INDEX('CoC Ranking Data'!$A$1:$CB$106,ROW($E51),4)&lt;&gt;"",INDEX('CoC Ranking Data'!$A$1:$CB$106,ROW($E51),4),"")</f>
        <v>The Salvation Army, a New York Corporation</v>
      </c>
      <c r="B48" s="288" t="str">
        <f>IF(INDEX('CoC Ranking Data'!$A$1:$CB$106,ROW($E51),5)&lt;&gt;"",INDEX('CoC Ranking Data'!$A$1:$CB$106,ROW($E51),5),"")</f>
        <v>Salvation Army Carlisle PH Project</v>
      </c>
      <c r="C48" s="289" t="str">
        <f>IF(INDEX('CoC Ranking Data'!$A$1:$CB$106,ROW($E51),7)&lt;&gt;"",INDEX('CoC Ranking Data'!$A$1:$CB$106,ROW($E51),7),"")</f>
        <v>PH</v>
      </c>
      <c r="D48" s="320">
        <f>IF(INDEX('CoC Ranking Data'!$A$1:$CB$106,ROW($E51),44)&lt;&gt;"",INDEX('CoC Ranking Data'!$A$1:$CB$106,ROW($E51),44),"")</f>
        <v>5</v>
      </c>
      <c r="E48" s="321"/>
    </row>
    <row r="49" spans="1:5" s="14" customFormat="1" ht="12.75" x14ac:dyDescent="0.2">
      <c r="A49" s="288" t="str">
        <f>IF(INDEX('CoC Ranking Data'!$A$1:$CB$106,ROW($E52),4)&lt;&gt;"",INDEX('CoC Ranking Data'!$A$1:$CB$106,ROW($E52),4),"")</f>
        <v>Valley Housing Development Corporation</v>
      </c>
      <c r="B49" s="288" t="str">
        <f>IF(INDEX('CoC Ranking Data'!$A$1:$CB$106,ROW($E52),5)&lt;&gt;"",INDEX('CoC Ranking Data'!$A$1:$CB$106,ROW($E52),5),"")</f>
        <v>VHDC SHP #2 &amp; #3 Consolidation 2018</v>
      </c>
      <c r="C49" s="289" t="str">
        <f>IF(INDEX('CoC Ranking Data'!$A$1:$CB$106,ROW($E52),7)&lt;&gt;"",INDEX('CoC Ranking Data'!$A$1:$CB$106,ROW($E52),7),"")</f>
        <v>PH</v>
      </c>
      <c r="D49" s="320">
        <f>IF(INDEX('CoC Ranking Data'!$A$1:$CB$106,ROW($E52),44)&lt;&gt;"",INDEX('CoC Ranking Data'!$A$1:$CB$106,ROW($E52),44),"")</f>
        <v>6</v>
      </c>
      <c r="E49" s="321"/>
    </row>
    <row r="50" spans="1:5" s="14" customFormat="1" ht="12.75" x14ac:dyDescent="0.2">
      <c r="A50" s="288" t="str">
        <f>IF(INDEX('CoC Ranking Data'!$A$1:$CB$106,ROW($E53),4)&lt;&gt;"",INDEX('CoC Ranking Data'!$A$1:$CB$106,ROW($E53),4),"")</f>
        <v>Valley Youth House Committee, Inc.</v>
      </c>
      <c r="B50" s="288" t="str">
        <f>IF(INDEX('CoC Ranking Data'!$A$1:$CB$106,ROW($E53),5)&lt;&gt;"",INDEX('CoC Ranking Data'!$A$1:$CB$106,ROW($E53),5),"")</f>
        <v>Lehigh Valley RRH for Families</v>
      </c>
      <c r="C50" s="289" t="str">
        <f>IF(INDEX('CoC Ranking Data'!$A$1:$CB$106,ROW($E53),7)&lt;&gt;"",INDEX('CoC Ranking Data'!$A$1:$CB$106,ROW($E53),7),"")</f>
        <v>PH-RRH</v>
      </c>
      <c r="D50" s="320">
        <f>IF(INDEX('CoC Ranking Data'!$A$1:$CB$106,ROW($E53),44)&lt;&gt;"",INDEX('CoC Ranking Data'!$A$1:$CB$106,ROW($E53),44),"")</f>
        <v>0</v>
      </c>
      <c r="E50" s="321"/>
    </row>
    <row r="51" spans="1:5" s="14" customFormat="1" ht="12.75" x14ac:dyDescent="0.2">
      <c r="A51" s="288" t="str">
        <f>IF(INDEX('CoC Ranking Data'!$A$1:$CB$106,ROW($E54),4)&lt;&gt;"",INDEX('CoC Ranking Data'!$A$1:$CB$106,ROW($E54),4),"")</f>
        <v/>
      </c>
      <c r="B51" s="288" t="str">
        <f>IF(INDEX('CoC Ranking Data'!$A$1:$CB$106,ROW($E54),5)&lt;&gt;"",INDEX('CoC Ranking Data'!$A$1:$CB$106,ROW($E54),5),"")</f>
        <v/>
      </c>
      <c r="C51" s="289" t="str">
        <f>IF(INDEX('CoC Ranking Data'!$A$1:$CB$106,ROW($E54),7)&lt;&gt;"",INDEX('CoC Ranking Data'!$A$1:$CB$106,ROW($E54),7),"")</f>
        <v/>
      </c>
      <c r="D51" s="320" t="str">
        <f>IF(INDEX('CoC Ranking Data'!$A$1:$CB$106,ROW($E54),44)&lt;&gt;"",INDEX('CoC Ranking Data'!$A$1:$CB$106,ROW($E54),44),"")</f>
        <v/>
      </c>
      <c r="E51" s="321"/>
    </row>
    <row r="52" spans="1:5" s="14" customFormat="1" ht="12.75" x14ac:dyDescent="0.2">
      <c r="A52" s="288" t="str">
        <f>IF(INDEX('CoC Ranking Data'!$A$1:$CB$106,ROW($E55),4)&lt;&gt;"",INDEX('CoC Ranking Data'!$A$1:$CB$106,ROW($E55),4),"")</f>
        <v/>
      </c>
      <c r="B52" s="288" t="str">
        <f>IF(INDEX('CoC Ranking Data'!$A$1:$CB$106,ROW($E55),5)&lt;&gt;"",INDEX('CoC Ranking Data'!$A$1:$CB$106,ROW($E55),5),"")</f>
        <v/>
      </c>
      <c r="C52" s="289" t="str">
        <f>IF(INDEX('CoC Ranking Data'!$A$1:$CB$106,ROW($E55),7)&lt;&gt;"",INDEX('CoC Ranking Data'!$A$1:$CB$106,ROW($E55),7),"")</f>
        <v/>
      </c>
      <c r="D52" s="320" t="str">
        <f>IF(INDEX('CoC Ranking Data'!$A$1:$CB$106,ROW($E55),44)&lt;&gt;"",INDEX('CoC Ranking Data'!$A$1:$CB$106,ROW($E55),44),"")</f>
        <v/>
      </c>
      <c r="E52" s="321"/>
    </row>
    <row r="53" spans="1:5" x14ac:dyDescent="0.2">
      <c r="A53" s="288" t="str">
        <f>IF(INDEX('CoC Ranking Data'!$A$1:$CB$106,ROW($E56),4)&lt;&gt;"",INDEX('CoC Ranking Data'!$A$1:$CB$106,ROW($E56),4),"")</f>
        <v/>
      </c>
      <c r="B53" s="288" t="str">
        <f>IF(INDEX('CoC Ranking Data'!$A$1:$CB$106,ROW($E56),5)&lt;&gt;"",INDEX('CoC Ranking Data'!$A$1:$CB$106,ROW($E56),5),"")</f>
        <v/>
      </c>
      <c r="C53" s="289" t="str">
        <f>IF(INDEX('CoC Ranking Data'!$A$1:$CB$106,ROW($E56),7)&lt;&gt;"",INDEX('CoC Ranking Data'!$A$1:$CB$106,ROW($E56),7),"")</f>
        <v/>
      </c>
      <c r="D53" s="320" t="str">
        <f>IF(INDEX('CoC Ranking Data'!$A$1:$CB$106,ROW($E56),44)&lt;&gt;"",INDEX('CoC Ranking Data'!$A$1:$CB$106,ROW($E56),44),"")</f>
        <v/>
      </c>
      <c r="E53" s="321"/>
    </row>
    <row r="54" spans="1:5" x14ac:dyDescent="0.2">
      <c r="A54" s="288" t="str">
        <f>IF(INDEX('CoC Ranking Data'!$A$1:$CB$106,ROW($E57),4)&lt;&gt;"",INDEX('CoC Ranking Data'!$A$1:$CB$106,ROW($E57),4),"")</f>
        <v/>
      </c>
      <c r="B54" s="288" t="str">
        <f>IF(INDEX('CoC Ranking Data'!$A$1:$CB$106,ROW($E57),5)&lt;&gt;"",INDEX('CoC Ranking Data'!$A$1:$CB$106,ROW($E57),5),"")</f>
        <v/>
      </c>
      <c r="C54" s="289" t="str">
        <f>IF(INDEX('CoC Ranking Data'!$A$1:$CB$106,ROW($E57),7)&lt;&gt;"",INDEX('CoC Ranking Data'!$A$1:$CB$106,ROW($E57),7),"")</f>
        <v/>
      </c>
      <c r="D54" s="320" t="str">
        <f>IF(INDEX('CoC Ranking Data'!$A$1:$CB$106,ROW($E57),44)&lt;&gt;"",INDEX('CoC Ranking Data'!$A$1:$CB$106,ROW($E57),44),"")</f>
        <v/>
      </c>
      <c r="E54" s="321"/>
    </row>
    <row r="55" spans="1:5" x14ac:dyDescent="0.2">
      <c r="A55" s="288" t="str">
        <f>IF(INDEX('CoC Ranking Data'!$A$1:$CB$106,ROW($E58),4)&lt;&gt;"",INDEX('CoC Ranking Data'!$A$1:$CB$106,ROW($E58),4),"")</f>
        <v/>
      </c>
      <c r="B55" s="288" t="str">
        <f>IF(INDEX('CoC Ranking Data'!$A$1:$CB$106,ROW($E58),5)&lt;&gt;"",INDEX('CoC Ranking Data'!$A$1:$CB$106,ROW($E58),5),"")</f>
        <v/>
      </c>
      <c r="C55" s="289" t="str">
        <f>IF(INDEX('CoC Ranking Data'!$A$1:$CB$106,ROW($E58),7)&lt;&gt;"",INDEX('CoC Ranking Data'!$A$1:$CB$106,ROW($E58),7),"")</f>
        <v/>
      </c>
      <c r="D55" s="320" t="str">
        <f>IF(INDEX('CoC Ranking Data'!$A$1:$CB$106,ROW($E58),44)&lt;&gt;"",INDEX('CoC Ranking Data'!$A$1:$CB$106,ROW($E58),44),"")</f>
        <v/>
      </c>
      <c r="E55" s="321"/>
    </row>
    <row r="56" spans="1:5" x14ac:dyDescent="0.2">
      <c r="A56" s="288" t="str">
        <f>IF(INDEX('CoC Ranking Data'!$A$1:$CB$106,ROW($E59),4)&lt;&gt;"",INDEX('CoC Ranking Data'!$A$1:$CB$106,ROW($E59),4),"")</f>
        <v/>
      </c>
      <c r="B56" s="288" t="str">
        <f>IF(INDEX('CoC Ranking Data'!$A$1:$CB$106,ROW($E59),5)&lt;&gt;"",INDEX('CoC Ranking Data'!$A$1:$CB$106,ROW($E59),5),"")</f>
        <v/>
      </c>
      <c r="C56" s="289" t="str">
        <f>IF(INDEX('CoC Ranking Data'!$A$1:$CB$106,ROW($E59),7)&lt;&gt;"",INDEX('CoC Ranking Data'!$A$1:$CB$106,ROW($E59),7),"")</f>
        <v/>
      </c>
      <c r="D56" s="320" t="str">
        <f>IF(INDEX('CoC Ranking Data'!$A$1:$CB$106,ROW($E59),44)&lt;&gt;"",INDEX('CoC Ranking Data'!$A$1:$CB$106,ROW($E59),44),"")</f>
        <v/>
      </c>
      <c r="E56" s="321"/>
    </row>
    <row r="57" spans="1:5" x14ac:dyDescent="0.2">
      <c r="A57" s="288" t="str">
        <f>IF(INDEX('CoC Ranking Data'!$A$1:$CB$106,ROW($E60),4)&lt;&gt;"",INDEX('CoC Ranking Data'!$A$1:$CB$106,ROW($E60),4),"")</f>
        <v/>
      </c>
      <c r="B57" s="288" t="str">
        <f>IF(INDEX('CoC Ranking Data'!$A$1:$CB$106,ROW($E60),5)&lt;&gt;"",INDEX('CoC Ranking Data'!$A$1:$CB$106,ROW($E60),5),"")</f>
        <v/>
      </c>
      <c r="C57" s="289" t="str">
        <f>IF(INDEX('CoC Ranking Data'!$A$1:$CB$106,ROW($E60),7)&lt;&gt;"",INDEX('CoC Ranking Data'!$A$1:$CB$106,ROW($E60),7),"")</f>
        <v/>
      </c>
      <c r="D57" s="320" t="str">
        <f>IF(INDEX('CoC Ranking Data'!$A$1:$CB$106,ROW($E60),44)&lt;&gt;"",INDEX('CoC Ranking Data'!$A$1:$CB$106,ROW($E60),44),"")</f>
        <v/>
      </c>
      <c r="E57" s="321"/>
    </row>
    <row r="58" spans="1:5" x14ac:dyDescent="0.2">
      <c r="A58" s="288" t="str">
        <f>IF(INDEX('CoC Ranking Data'!$A$1:$CB$106,ROW($E61),4)&lt;&gt;"",INDEX('CoC Ranking Data'!$A$1:$CB$106,ROW($E61),4),"")</f>
        <v/>
      </c>
      <c r="B58" s="288" t="str">
        <f>IF(INDEX('CoC Ranking Data'!$A$1:$CB$106,ROW($E61),5)&lt;&gt;"",INDEX('CoC Ranking Data'!$A$1:$CB$106,ROW($E61),5),"")</f>
        <v/>
      </c>
      <c r="C58" s="289" t="str">
        <f>IF(INDEX('CoC Ranking Data'!$A$1:$CB$106,ROW($E61),7)&lt;&gt;"",INDEX('CoC Ranking Data'!$A$1:$CB$106,ROW($E61),7),"")</f>
        <v/>
      </c>
      <c r="D58" s="320" t="str">
        <f>IF(INDEX('CoC Ranking Data'!$A$1:$CB$106,ROW($E61),44)&lt;&gt;"",INDEX('CoC Ranking Data'!$A$1:$CB$106,ROW($E61),44),"")</f>
        <v/>
      </c>
      <c r="E58" s="321"/>
    </row>
    <row r="59" spans="1:5" x14ac:dyDescent="0.2">
      <c r="A59" s="288" t="str">
        <f>IF(INDEX('CoC Ranking Data'!$A$1:$CB$106,ROW($E62),4)&lt;&gt;"",INDEX('CoC Ranking Data'!$A$1:$CB$106,ROW($E62),4),"")</f>
        <v/>
      </c>
      <c r="B59" s="288" t="str">
        <f>IF(INDEX('CoC Ranking Data'!$A$1:$CB$106,ROW($E62),5)&lt;&gt;"",INDEX('CoC Ranking Data'!$A$1:$CB$106,ROW($E62),5),"")</f>
        <v/>
      </c>
      <c r="C59" s="289" t="str">
        <f>IF(INDEX('CoC Ranking Data'!$A$1:$CB$106,ROW($E62),7)&lt;&gt;"",INDEX('CoC Ranking Data'!$A$1:$CB$106,ROW($E62),7),"")</f>
        <v/>
      </c>
      <c r="D59" s="320" t="str">
        <f>IF(INDEX('CoC Ranking Data'!$A$1:$CB$106,ROW($E62),44)&lt;&gt;"",INDEX('CoC Ranking Data'!$A$1:$CB$106,ROW($E62),44),"")</f>
        <v/>
      </c>
      <c r="E59" s="321"/>
    </row>
    <row r="60" spans="1:5" x14ac:dyDescent="0.2">
      <c r="A60" s="288" t="str">
        <f>IF(INDEX('CoC Ranking Data'!$A$1:$CB$106,ROW($E63),4)&lt;&gt;"",INDEX('CoC Ranking Data'!$A$1:$CB$106,ROW($E63),4),"")</f>
        <v/>
      </c>
      <c r="B60" s="288" t="str">
        <f>IF(INDEX('CoC Ranking Data'!$A$1:$CB$106,ROW($E63),5)&lt;&gt;"",INDEX('CoC Ranking Data'!$A$1:$CB$106,ROW($E63),5),"")</f>
        <v/>
      </c>
      <c r="C60" s="289" t="str">
        <f>IF(INDEX('CoC Ranking Data'!$A$1:$CB$106,ROW($E63),7)&lt;&gt;"",INDEX('CoC Ranking Data'!$A$1:$CB$106,ROW($E63),7),"")</f>
        <v/>
      </c>
      <c r="D60" s="320" t="str">
        <f>IF(INDEX('CoC Ranking Data'!$A$1:$CB$106,ROW($E63),44)&lt;&gt;"",INDEX('CoC Ranking Data'!$A$1:$CB$106,ROW($E63),44),"")</f>
        <v/>
      </c>
      <c r="E60" s="321"/>
    </row>
    <row r="61" spans="1:5" x14ac:dyDescent="0.2">
      <c r="A61" s="288" t="str">
        <f>IF(INDEX('CoC Ranking Data'!$A$1:$CB$106,ROW($E64),4)&lt;&gt;"",INDEX('CoC Ranking Data'!$A$1:$CB$106,ROW($E64),4),"")</f>
        <v/>
      </c>
      <c r="B61" s="288" t="str">
        <f>IF(INDEX('CoC Ranking Data'!$A$1:$CB$106,ROW($E64),5)&lt;&gt;"",INDEX('CoC Ranking Data'!$A$1:$CB$106,ROW($E64),5),"")</f>
        <v/>
      </c>
      <c r="C61" s="289" t="str">
        <f>IF(INDEX('CoC Ranking Data'!$A$1:$CB$106,ROW($E64),7)&lt;&gt;"",INDEX('CoC Ranking Data'!$A$1:$CB$106,ROW($E64),7),"")</f>
        <v/>
      </c>
      <c r="D61" s="320" t="str">
        <f>IF(INDEX('CoC Ranking Data'!$A$1:$CB$106,ROW($E64),44)&lt;&gt;"",INDEX('CoC Ranking Data'!$A$1:$CB$106,ROW($E64),44),"")</f>
        <v/>
      </c>
      <c r="E61" s="321"/>
    </row>
    <row r="62" spans="1:5" x14ac:dyDescent="0.2">
      <c r="A62" s="288" t="str">
        <f>IF(INDEX('CoC Ranking Data'!$A$1:$CB$106,ROW($E65),4)&lt;&gt;"",INDEX('CoC Ranking Data'!$A$1:$CB$106,ROW($E65),4),"")</f>
        <v/>
      </c>
      <c r="B62" s="288" t="str">
        <f>IF(INDEX('CoC Ranking Data'!$A$1:$CB$106,ROW($E65),5)&lt;&gt;"",INDEX('CoC Ranking Data'!$A$1:$CB$106,ROW($E65),5),"")</f>
        <v/>
      </c>
      <c r="C62" s="289" t="str">
        <f>IF(INDEX('CoC Ranking Data'!$A$1:$CB$106,ROW($E65),7)&lt;&gt;"",INDEX('CoC Ranking Data'!$A$1:$CB$106,ROW($E65),7),"")</f>
        <v/>
      </c>
      <c r="D62" s="320" t="str">
        <f>IF(INDEX('CoC Ranking Data'!$A$1:$CB$106,ROW($E65),44)&lt;&gt;"",INDEX('CoC Ranking Data'!$A$1:$CB$106,ROW($E65),44),"")</f>
        <v/>
      </c>
      <c r="E62" s="321"/>
    </row>
    <row r="63" spans="1:5" x14ac:dyDescent="0.2">
      <c r="A63" s="288" t="str">
        <f>IF(INDEX('CoC Ranking Data'!$A$1:$CB$106,ROW($E66),4)&lt;&gt;"",INDEX('CoC Ranking Data'!$A$1:$CB$106,ROW($E66),4),"")</f>
        <v/>
      </c>
      <c r="B63" s="288" t="str">
        <f>IF(INDEX('CoC Ranking Data'!$A$1:$CB$106,ROW($E66),5)&lt;&gt;"",INDEX('CoC Ranking Data'!$A$1:$CB$106,ROW($E66),5),"")</f>
        <v/>
      </c>
      <c r="C63" s="289" t="str">
        <f>IF(INDEX('CoC Ranking Data'!$A$1:$CB$106,ROW($E66),7)&lt;&gt;"",INDEX('CoC Ranking Data'!$A$1:$CB$106,ROW($E66),7),"")</f>
        <v/>
      </c>
      <c r="D63" s="320" t="str">
        <f>IF(INDEX('CoC Ranking Data'!$A$1:$CB$106,ROW($E66),44)&lt;&gt;"",INDEX('CoC Ranking Data'!$A$1:$CB$106,ROW($E66),44),"")</f>
        <v/>
      </c>
      <c r="E63" s="321"/>
    </row>
    <row r="64" spans="1:5" x14ac:dyDescent="0.2">
      <c r="A64" s="288" t="str">
        <f>IF(INDEX('CoC Ranking Data'!$A$1:$CB$106,ROW($E67),4)&lt;&gt;"",INDEX('CoC Ranking Data'!$A$1:$CB$106,ROW($E67),4),"")</f>
        <v/>
      </c>
      <c r="B64" s="288" t="str">
        <f>IF(INDEX('CoC Ranking Data'!$A$1:$CB$106,ROW($E67),5)&lt;&gt;"",INDEX('CoC Ranking Data'!$A$1:$CB$106,ROW($E67),5),"")</f>
        <v/>
      </c>
      <c r="C64" s="289" t="str">
        <f>IF(INDEX('CoC Ranking Data'!$A$1:$CB$106,ROW($E67),7)&lt;&gt;"",INDEX('CoC Ranking Data'!$A$1:$CB$106,ROW($E67),7),"")</f>
        <v/>
      </c>
      <c r="D64" s="320" t="str">
        <f>IF(INDEX('CoC Ranking Data'!$A$1:$CB$106,ROW($E67),44)&lt;&gt;"",INDEX('CoC Ranking Data'!$A$1:$CB$106,ROW($E67),44),"")</f>
        <v/>
      </c>
      <c r="E64" s="321"/>
    </row>
    <row r="65" spans="1:5" x14ac:dyDescent="0.2">
      <c r="A65" s="288" t="str">
        <f>IF(INDEX('CoC Ranking Data'!$A$1:$CB$106,ROW($E68),4)&lt;&gt;"",INDEX('CoC Ranking Data'!$A$1:$CB$106,ROW($E68),4),"")</f>
        <v/>
      </c>
      <c r="B65" s="288" t="str">
        <f>IF(INDEX('CoC Ranking Data'!$A$1:$CB$106,ROW($E68),5)&lt;&gt;"",INDEX('CoC Ranking Data'!$A$1:$CB$106,ROW($E68),5),"")</f>
        <v/>
      </c>
      <c r="C65" s="289" t="str">
        <f>IF(INDEX('CoC Ranking Data'!$A$1:$CB$106,ROW($E68),7)&lt;&gt;"",INDEX('CoC Ranking Data'!$A$1:$CB$106,ROW($E68),7),"")</f>
        <v/>
      </c>
      <c r="D65" s="320" t="str">
        <f>IF(INDEX('CoC Ranking Data'!$A$1:$CB$106,ROW($E68),44)&lt;&gt;"",INDEX('CoC Ranking Data'!$A$1:$CB$106,ROW($E68),44),"")</f>
        <v/>
      </c>
      <c r="E65" s="321"/>
    </row>
    <row r="66" spans="1:5" x14ac:dyDescent="0.2">
      <c r="A66" s="288" t="str">
        <f>IF(INDEX('CoC Ranking Data'!$A$1:$CB$106,ROW($E69),4)&lt;&gt;"",INDEX('CoC Ranking Data'!$A$1:$CB$106,ROW($E69),4),"")</f>
        <v/>
      </c>
      <c r="B66" s="288" t="str">
        <f>IF(INDEX('CoC Ranking Data'!$A$1:$CB$106,ROW($E69),5)&lt;&gt;"",INDEX('CoC Ranking Data'!$A$1:$CB$106,ROW($E69),5),"")</f>
        <v/>
      </c>
      <c r="C66" s="289" t="str">
        <f>IF(INDEX('CoC Ranking Data'!$A$1:$CB$106,ROW($E69),7)&lt;&gt;"",INDEX('CoC Ranking Data'!$A$1:$CB$106,ROW($E69),7),"")</f>
        <v/>
      </c>
      <c r="D66" s="320" t="str">
        <f>IF(INDEX('CoC Ranking Data'!$A$1:$CB$106,ROW($E69),44)&lt;&gt;"",INDEX('CoC Ranking Data'!$A$1:$CB$106,ROW($E69),44),"")</f>
        <v/>
      </c>
      <c r="E66" s="321"/>
    </row>
    <row r="67" spans="1:5" x14ac:dyDescent="0.2">
      <c r="A67" s="288" t="str">
        <f>IF(INDEX('CoC Ranking Data'!$A$1:$CB$106,ROW($E70),4)&lt;&gt;"",INDEX('CoC Ranking Data'!$A$1:$CB$106,ROW($E70),4),"")</f>
        <v/>
      </c>
      <c r="B67" s="288" t="str">
        <f>IF(INDEX('CoC Ranking Data'!$A$1:$CB$106,ROW($E70),5)&lt;&gt;"",INDEX('CoC Ranking Data'!$A$1:$CB$106,ROW($E70),5),"")</f>
        <v/>
      </c>
      <c r="C67" s="289" t="str">
        <f>IF(INDEX('CoC Ranking Data'!$A$1:$CB$106,ROW($E70),7)&lt;&gt;"",INDEX('CoC Ranking Data'!$A$1:$CB$106,ROW($E70),7),"")</f>
        <v/>
      </c>
      <c r="D67" s="320" t="str">
        <f>IF(INDEX('CoC Ranking Data'!$A$1:$CB$106,ROW($E70),44)&lt;&gt;"",INDEX('CoC Ranking Data'!$A$1:$CB$106,ROW($E70),44),"")</f>
        <v/>
      </c>
      <c r="E67" s="321"/>
    </row>
    <row r="68" spans="1:5" x14ac:dyDescent="0.2">
      <c r="A68" s="288" t="str">
        <f>IF(INDEX('CoC Ranking Data'!$A$1:$CB$106,ROW($E71),4)&lt;&gt;"",INDEX('CoC Ranking Data'!$A$1:$CB$106,ROW($E71),4),"")</f>
        <v/>
      </c>
      <c r="B68" s="288" t="str">
        <f>IF(INDEX('CoC Ranking Data'!$A$1:$CB$106,ROW($E71),5)&lt;&gt;"",INDEX('CoC Ranking Data'!$A$1:$CB$106,ROW($E71),5),"")</f>
        <v/>
      </c>
      <c r="C68" s="289" t="str">
        <f>IF(INDEX('CoC Ranking Data'!$A$1:$CB$106,ROW($E71),7)&lt;&gt;"",INDEX('CoC Ranking Data'!$A$1:$CB$106,ROW($E71),7),"")</f>
        <v/>
      </c>
      <c r="D68" s="320" t="str">
        <f>IF(INDEX('CoC Ranking Data'!$A$1:$CB$106,ROW($E71),44)&lt;&gt;"",INDEX('CoC Ranking Data'!$A$1:$CB$106,ROW($E71),44),"")</f>
        <v/>
      </c>
      <c r="E68" s="321"/>
    </row>
    <row r="69" spans="1:5" x14ac:dyDescent="0.2">
      <c r="A69" s="288" t="str">
        <f>IF(INDEX('CoC Ranking Data'!$A$1:$CB$106,ROW($E72),4)&lt;&gt;"",INDEX('CoC Ranking Data'!$A$1:$CB$106,ROW($E72),4),"")</f>
        <v/>
      </c>
      <c r="B69" s="288" t="str">
        <f>IF(INDEX('CoC Ranking Data'!$A$1:$CB$106,ROW($E72),5)&lt;&gt;"",INDEX('CoC Ranking Data'!$A$1:$CB$106,ROW($E72),5),"")</f>
        <v/>
      </c>
      <c r="C69" s="289" t="str">
        <f>IF(INDEX('CoC Ranking Data'!$A$1:$CB$106,ROW($E72),7)&lt;&gt;"",INDEX('CoC Ranking Data'!$A$1:$CB$106,ROW($E72),7),"")</f>
        <v/>
      </c>
      <c r="D69" s="320" t="str">
        <f>IF(INDEX('CoC Ranking Data'!$A$1:$CB$106,ROW($E72),44)&lt;&gt;"",INDEX('CoC Ranking Data'!$A$1:$CB$106,ROW($E72),44),"")</f>
        <v/>
      </c>
      <c r="E69" s="321"/>
    </row>
    <row r="70" spans="1:5" x14ac:dyDescent="0.2">
      <c r="A70" s="288" t="str">
        <f>IF(INDEX('CoC Ranking Data'!$A$1:$CB$106,ROW($E73),4)&lt;&gt;"",INDEX('CoC Ranking Data'!$A$1:$CB$106,ROW($E73),4),"")</f>
        <v/>
      </c>
      <c r="B70" s="288" t="str">
        <f>IF(INDEX('CoC Ranking Data'!$A$1:$CB$106,ROW($E73),5)&lt;&gt;"",INDEX('CoC Ranking Data'!$A$1:$CB$106,ROW($E73),5),"")</f>
        <v/>
      </c>
      <c r="C70" s="289" t="str">
        <f>IF(INDEX('CoC Ranking Data'!$A$1:$CB$106,ROW($E73),7)&lt;&gt;"",INDEX('CoC Ranking Data'!$A$1:$CB$106,ROW($E73),7),"")</f>
        <v/>
      </c>
      <c r="D70" s="320" t="str">
        <f>IF(INDEX('CoC Ranking Data'!$A$1:$CB$106,ROW($E73),44)&lt;&gt;"",INDEX('CoC Ranking Data'!$A$1:$CB$106,ROW($E73),44),"")</f>
        <v/>
      </c>
      <c r="E70" s="321"/>
    </row>
    <row r="71" spans="1:5" x14ac:dyDescent="0.2">
      <c r="A71" s="288" t="str">
        <f>IF(INDEX('CoC Ranking Data'!$A$1:$CB$106,ROW($E74),4)&lt;&gt;"",INDEX('CoC Ranking Data'!$A$1:$CB$106,ROW($E74),4),"")</f>
        <v/>
      </c>
      <c r="B71" s="288" t="str">
        <f>IF(INDEX('CoC Ranking Data'!$A$1:$CB$106,ROW($E74),5)&lt;&gt;"",INDEX('CoC Ranking Data'!$A$1:$CB$106,ROW($E74),5),"")</f>
        <v/>
      </c>
      <c r="C71" s="289" t="str">
        <f>IF(INDEX('CoC Ranking Data'!$A$1:$CB$106,ROW($E74),7)&lt;&gt;"",INDEX('CoC Ranking Data'!$A$1:$CB$106,ROW($E74),7),"")</f>
        <v/>
      </c>
      <c r="D71" s="320" t="str">
        <f>IF(INDEX('CoC Ranking Data'!$A$1:$CB$106,ROW($E74),44)&lt;&gt;"",INDEX('CoC Ranking Data'!$A$1:$CB$106,ROW($E74),44),"")</f>
        <v/>
      </c>
      <c r="E71" s="321"/>
    </row>
    <row r="72" spans="1:5" x14ac:dyDescent="0.2">
      <c r="A72" s="288" t="str">
        <f>IF(INDEX('CoC Ranking Data'!$A$1:$CB$106,ROW($E75),4)&lt;&gt;"",INDEX('CoC Ranking Data'!$A$1:$CB$106,ROW($E75),4),"")</f>
        <v/>
      </c>
      <c r="B72" s="288" t="str">
        <f>IF(INDEX('CoC Ranking Data'!$A$1:$CB$106,ROW($E75),5)&lt;&gt;"",INDEX('CoC Ranking Data'!$A$1:$CB$106,ROW($E75),5),"")</f>
        <v/>
      </c>
      <c r="C72" s="289" t="str">
        <f>IF(INDEX('CoC Ranking Data'!$A$1:$CB$106,ROW($E75),7)&lt;&gt;"",INDEX('CoC Ranking Data'!$A$1:$CB$106,ROW($E75),7),"")</f>
        <v/>
      </c>
      <c r="D72" s="320" t="str">
        <f>IF(INDEX('CoC Ranking Data'!$A$1:$CB$106,ROW($E75),44)&lt;&gt;"",INDEX('CoC Ranking Data'!$A$1:$CB$106,ROW($E75),44),"")</f>
        <v/>
      </c>
      <c r="E72" s="321"/>
    </row>
    <row r="73" spans="1:5" x14ac:dyDescent="0.2">
      <c r="A73" s="288" t="str">
        <f>IF(INDEX('CoC Ranking Data'!$A$1:$CB$106,ROW($E76),4)&lt;&gt;"",INDEX('CoC Ranking Data'!$A$1:$CB$106,ROW($E76),4),"")</f>
        <v/>
      </c>
      <c r="B73" s="288" t="str">
        <f>IF(INDEX('CoC Ranking Data'!$A$1:$CB$106,ROW($E76),5)&lt;&gt;"",INDEX('CoC Ranking Data'!$A$1:$CB$106,ROW($E76),5),"")</f>
        <v/>
      </c>
      <c r="C73" s="289" t="str">
        <f>IF(INDEX('CoC Ranking Data'!$A$1:$CB$106,ROW($E76),7)&lt;&gt;"",INDEX('CoC Ranking Data'!$A$1:$CB$106,ROW($E76),7),"")</f>
        <v/>
      </c>
      <c r="D73" s="320" t="str">
        <f>IF(INDEX('CoC Ranking Data'!$A$1:$CB$106,ROW($E76),44)&lt;&gt;"",INDEX('CoC Ranking Data'!$A$1:$CB$106,ROW($E76),44),"")</f>
        <v/>
      </c>
      <c r="E73" s="321"/>
    </row>
    <row r="74" spans="1:5" x14ac:dyDescent="0.2">
      <c r="A74" s="288" t="str">
        <f>IF(INDEX('CoC Ranking Data'!$A$1:$CB$106,ROW($E77),4)&lt;&gt;"",INDEX('CoC Ranking Data'!$A$1:$CB$106,ROW($E77),4),"")</f>
        <v/>
      </c>
      <c r="B74" s="288" t="str">
        <f>IF(INDEX('CoC Ranking Data'!$A$1:$CB$106,ROW($E77),5)&lt;&gt;"",INDEX('CoC Ranking Data'!$A$1:$CB$106,ROW($E77),5),"")</f>
        <v/>
      </c>
      <c r="C74" s="289" t="str">
        <f>IF(INDEX('CoC Ranking Data'!$A$1:$CB$106,ROW($E77),7)&lt;&gt;"",INDEX('CoC Ranking Data'!$A$1:$CB$106,ROW($E77),7),"")</f>
        <v/>
      </c>
      <c r="D74" s="320" t="str">
        <f>IF(INDEX('CoC Ranking Data'!$A$1:$CB$106,ROW($E77),44)&lt;&gt;"",INDEX('CoC Ranking Data'!$A$1:$CB$106,ROW($E77),44),"")</f>
        <v/>
      </c>
      <c r="E74" s="321"/>
    </row>
    <row r="75" spans="1:5" x14ac:dyDescent="0.2">
      <c r="A75" s="288" t="str">
        <f>IF(INDEX('CoC Ranking Data'!$A$1:$CB$106,ROW($E78),4)&lt;&gt;"",INDEX('CoC Ranking Data'!$A$1:$CB$106,ROW($E78),4),"")</f>
        <v/>
      </c>
      <c r="B75" s="288" t="str">
        <f>IF(INDEX('CoC Ranking Data'!$A$1:$CB$106,ROW($E78),5)&lt;&gt;"",INDEX('CoC Ranking Data'!$A$1:$CB$106,ROW($E78),5),"")</f>
        <v/>
      </c>
      <c r="C75" s="289" t="str">
        <f>IF(INDEX('CoC Ranking Data'!$A$1:$CB$106,ROW($E78),7)&lt;&gt;"",INDEX('CoC Ranking Data'!$A$1:$CB$106,ROW($E78),7),"")</f>
        <v/>
      </c>
      <c r="D75" s="320" t="str">
        <f>IF(INDEX('CoC Ranking Data'!$A$1:$CB$106,ROW($E78),44)&lt;&gt;"",INDEX('CoC Ranking Data'!$A$1:$CB$106,ROW($E78),44),"")</f>
        <v/>
      </c>
      <c r="E75" s="321"/>
    </row>
    <row r="76" spans="1:5" x14ac:dyDescent="0.2">
      <c r="A76" s="288" t="str">
        <f>IF(INDEX('CoC Ranking Data'!$A$1:$CB$106,ROW($E79),4)&lt;&gt;"",INDEX('CoC Ranking Data'!$A$1:$CB$106,ROW($E79),4),"")</f>
        <v/>
      </c>
      <c r="B76" s="288" t="str">
        <f>IF(INDEX('CoC Ranking Data'!$A$1:$CB$106,ROW($E79),5)&lt;&gt;"",INDEX('CoC Ranking Data'!$A$1:$CB$106,ROW($E79),5),"")</f>
        <v/>
      </c>
      <c r="C76" s="289" t="str">
        <f>IF(INDEX('CoC Ranking Data'!$A$1:$CB$106,ROW($E79),7)&lt;&gt;"",INDEX('CoC Ranking Data'!$A$1:$CB$106,ROW($E79),7),"")</f>
        <v/>
      </c>
      <c r="D76" s="320" t="str">
        <f>IF(INDEX('CoC Ranking Data'!$A$1:$CB$106,ROW($E79),44)&lt;&gt;"",INDEX('CoC Ranking Data'!$A$1:$CB$106,ROW($E79),44),"")</f>
        <v/>
      </c>
      <c r="E76" s="321"/>
    </row>
    <row r="77" spans="1:5" x14ac:dyDescent="0.2">
      <c r="A77" s="288" t="str">
        <f>IF(INDEX('CoC Ranking Data'!$A$1:$CB$106,ROW($E80),4)&lt;&gt;"",INDEX('CoC Ranking Data'!$A$1:$CB$106,ROW($E80),4),"")</f>
        <v/>
      </c>
      <c r="B77" s="288" t="str">
        <f>IF(INDEX('CoC Ranking Data'!$A$1:$CB$106,ROW($E80),5)&lt;&gt;"",INDEX('CoC Ranking Data'!$A$1:$CB$106,ROW($E80),5),"")</f>
        <v/>
      </c>
      <c r="C77" s="289" t="str">
        <f>IF(INDEX('CoC Ranking Data'!$A$1:$CB$106,ROW($E80),7)&lt;&gt;"",INDEX('CoC Ranking Data'!$A$1:$CB$106,ROW($E80),7),"")</f>
        <v/>
      </c>
      <c r="D77" s="320" t="str">
        <f>IF(INDEX('CoC Ranking Data'!$A$1:$CB$106,ROW($E80),44)&lt;&gt;"",INDEX('CoC Ranking Data'!$A$1:$CB$106,ROW($E80),44),"")</f>
        <v/>
      </c>
      <c r="E77" s="321"/>
    </row>
    <row r="78" spans="1:5" x14ac:dyDescent="0.2">
      <c r="A78" s="288" t="str">
        <f>IF(INDEX('CoC Ranking Data'!$A$1:$CB$106,ROW($E81),4)&lt;&gt;"",INDEX('CoC Ranking Data'!$A$1:$CB$106,ROW($E81),4),"")</f>
        <v/>
      </c>
      <c r="B78" s="288" t="str">
        <f>IF(INDEX('CoC Ranking Data'!$A$1:$CB$106,ROW($E81),5)&lt;&gt;"",INDEX('CoC Ranking Data'!$A$1:$CB$106,ROW($E81),5),"")</f>
        <v/>
      </c>
      <c r="C78" s="289" t="str">
        <f>IF(INDEX('CoC Ranking Data'!$A$1:$CB$106,ROW($E81),7)&lt;&gt;"",INDEX('CoC Ranking Data'!$A$1:$CB$106,ROW($E81),7),"")</f>
        <v/>
      </c>
      <c r="D78" s="320" t="str">
        <f>IF(INDEX('CoC Ranking Data'!$A$1:$CB$106,ROW($E81),44)&lt;&gt;"",INDEX('CoC Ranking Data'!$A$1:$CB$106,ROW($E81),44),"")</f>
        <v/>
      </c>
      <c r="E78" s="321"/>
    </row>
    <row r="79" spans="1:5" x14ac:dyDescent="0.2">
      <c r="A79" s="288" t="str">
        <f>IF(INDEX('CoC Ranking Data'!$A$1:$CB$106,ROW($E82),4)&lt;&gt;"",INDEX('CoC Ranking Data'!$A$1:$CB$106,ROW($E82),4),"")</f>
        <v/>
      </c>
      <c r="B79" s="288" t="str">
        <f>IF(INDEX('CoC Ranking Data'!$A$1:$CB$106,ROW($E82),5)&lt;&gt;"",INDEX('CoC Ranking Data'!$A$1:$CB$106,ROW($E82),5),"")</f>
        <v/>
      </c>
      <c r="C79" s="289" t="str">
        <f>IF(INDEX('CoC Ranking Data'!$A$1:$CB$106,ROW($E82),7)&lt;&gt;"",INDEX('CoC Ranking Data'!$A$1:$CB$106,ROW($E82),7),"")</f>
        <v/>
      </c>
      <c r="D79" s="320" t="str">
        <f>IF(INDEX('CoC Ranking Data'!$A$1:$CB$106,ROW($E82),44)&lt;&gt;"",INDEX('CoC Ranking Data'!$A$1:$CB$106,ROW($E82),44),"")</f>
        <v/>
      </c>
      <c r="E79" s="321"/>
    </row>
    <row r="80" spans="1:5" x14ac:dyDescent="0.2">
      <c r="A80" s="288" t="str">
        <f>IF(INDEX('CoC Ranking Data'!$A$1:$CB$106,ROW($E83),4)&lt;&gt;"",INDEX('CoC Ranking Data'!$A$1:$CB$106,ROW($E83),4),"")</f>
        <v/>
      </c>
      <c r="B80" s="288" t="str">
        <f>IF(INDEX('CoC Ranking Data'!$A$1:$CB$106,ROW($E83),5)&lt;&gt;"",INDEX('CoC Ranking Data'!$A$1:$CB$106,ROW($E83),5),"")</f>
        <v/>
      </c>
      <c r="C80" s="289" t="str">
        <f>IF(INDEX('CoC Ranking Data'!$A$1:$CB$106,ROW($E83),7)&lt;&gt;"",INDEX('CoC Ranking Data'!$A$1:$CB$106,ROW($E83),7),"")</f>
        <v/>
      </c>
      <c r="D80" s="320" t="str">
        <f>IF(INDEX('CoC Ranking Data'!$A$1:$CB$106,ROW($E83),44)&lt;&gt;"",INDEX('CoC Ranking Data'!$A$1:$CB$106,ROW($E83),44),"")</f>
        <v/>
      </c>
      <c r="E80" s="321"/>
    </row>
    <row r="81" spans="1:5" x14ac:dyDescent="0.2">
      <c r="A81" s="288" t="str">
        <f>IF(INDEX('CoC Ranking Data'!$A$1:$CB$106,ROW($E84),4)&lt;&gt;"",INDEX('CoC Ranking Data'!$A$1:$CB$106,ROW($E84),4),"")</f>
        <v/>
      </c>
      <c r="B81" s="288" t="str">
        <f>IF(INDEX('CoC Ranking Data'!$A$1:$CB$106,ROW($E84),5)&lt;&gt;"",INDEX('CoC Ranking Data'!$A$1:$CB$106,ROW($E84),5),"")</f>
        <v/>
      </c>
      <c r="C81" s="289" t="str">
        <f>IF(INDEX('CoC Ranking Data'!$A$1:$CB$106,ROW($E84),7)&lt;&gt;"",INDEX('CoC Ranking Data'!$A$1:$CB$106,ROW($E84),7),"")</f>
        <v/>
      </c>
      <c r="D81" s="320" t="str">
        <f>IF(INDEX('CoC Ranking Data'!$A$1:$CB$106,ROW($E84),44)&lt;&gt;"",INDEX('CoC Ranking Data'!$A$1:$CB$106,ROW($E84),44),"")</f>
        <v/>
      </c>
      <c r="E81" s="321"/>
    </row>
    <row r="82" spans="1:5" x14ac:dyDescent="0.2">
      <c r="A82" s="288" t="str">
        <f>IF(INDEX('CoC Ranking Data'!$A$1:$CB$106,ROW($E85),4)&lt;&gt;"",INDEX('CoC Ranking Data'!$A$1:$CB$106,ROW($E85),4),"")</f>
        <v/>
      </c>
      <c r="B82" s="288" t="str">
        <f>IF(INDEX('CoC Ranking Data'!$A$1:$CB$106,ROW($E85),5)&lt;&gt;"",INDEX('CoC Ranking Data'!$A$1:$CB$106,ROW($E85),5),"")</f>
        <v/>
      </c>
      <c r="C82" s="289" t="str">
        <f>IF(INDEX('CoC Ranking Data'!$A$1:$CB$106,ROW($E85),7)&lt;&gt;"",INDEX('CoC Ranking Data'!$A$1:$CB$106,ROW($E85),7),"")</f>
        <v/>
      </c>
      <c r="D82" s="320" t="str">
        <f>IF(INDEX('CoC Ranking Data'!$A$1:$CB$106,ROW($E85),44)&lt;&gt;"",INDEX('CoC Ranking Data'!$A$1:$CB$106,ROW($E85),44),"")</f>
        <v/>
      </c>
      <c r="E82" s="321"/>
    </row>
    <row r="83" spans="1:5" x14ac:dyDescent="0.2">
      <c r="A83" s="288" t="str">
        <f>IF(INDEX('CoC Ranking Data'!$A$1:$CB$106,ROW($E86),4)&lt;&gt;"",INDEX('CoC Ranking Data'!$A$1:$CB$106,ROW($E86),4),"")</f>
        <v/>
      </c>
      <c r="B83" s="288" t="str">
        <f>IF(INDEX('CoC Ranking Data'!$A$1:$CB$106,ROW($E86),5)&lt;&gt;"",INDEX('CoC Ranking Data'!$A$1:$CB$106,ROW($E86),5),"")</f>
        <v/>
      </c>
      <c r="C83" s="289" t="str">
        <f>IF(INDEX('CoC Ranking Data'!$A$1:$CB$106,ROW($E86),7)&lt;&gt;"",INDEX('CoC Ranking Data'!$A$1:$CB$106,ROW($E86),7),"")</f>
        <v/>
      </c>
      <c r="D83" s="320" t="str">
        <f>IF(INDEX('CoC Ranking Data'!$A$1:$CB$106,ROW($E86),44)&lt;&gt;"",INDEX('CoC Ranking Data'!$A$1:$CB$106,ROW($E86),44),"")</f>
        <v/>
      </c>
      <c r="E83" s="321"/>
    </row>
    <row r="84" spans="1:5" x14ac:dyDescent="0.2">
      <c r="A84" s="288" t="str">
        <f>IF(INDEX('CoC Ranking Data'!$A$1:$CB$106,ROW($E87),4)&lt;&gt;"",INDEX('CoC Ranking Data'!$A$1:$CB$106,ROW($E87),4),"")</f>
        <v/>
      </c>
      <c r="B84" s="288" t="str">
        <f>IF(INDEX('CoC Ranking Data'!$A$1:$CB$106,ROW($E87),5)&lt;&gt;"",INDEX('CoC Ranking Data'!$A$1:$CB$106,ROW($E87),5),"")</f>
        <v/>
      </c>
      <c r="C84" s="289" t="str">
        <f>IF(INDEX('CoC Ranking Data'!$A$1:$CB$106,ROW($E87),7)&lt;&gt;"",INDEX('CoC Ranking Data'!$A$1:$CB$106,ROW($E87),7),"")</f>
        <v/>
      </c>
      <c r="D84" s="320" t="str">
        <f>IF(INDEX('CoC Ranking Data'!$A$1:$CB$106,ROW($E87),44)&lt;&gt;"",INDEX('CoC Ranking Data'!$A$1:$CB$106,ROW($E87),44),"")</f>
        <v/>
      </c>
      <c r="E84" s="321"/>
    </row>
    <row r="85" spans="1:5" x14ac:dyDescent="0.2">
      <c r="A85" s="288" t="str">
        <f>IF(INDEX('CoC Ranking Data'!$A$1:$CB$106,ROW($E88),4)&lt;&gt;"",INDEX('CoC Ranking Data'!$A$1:$CB$106,ROW($E88),4),"")</f>
        <v/>
      </c>
      <c r="B85" s="288" t="str">
        <f>IF(INDEX('CoC Ranking Data'!$A$1:$CB$106,ROW($E88),5)&lt;&gt;"",INDEX('CoC Ranking Data'!$A$1:$CB$106,ROW($E88),5),"")</f>
        <v/>
      </c>
      <c r="C85" s="289" t="str">
        <f>IF(INDEX('CoC Ranking Data'!$A$1:$CB$106,ROW($E88),7)&lt;&gt;"",INDEX('CoC Ranking Data'!$A$1:$CB$106,ROW($E88),7),"")</f>
        <v/>
      </c>
      <c r="D85" s="320" t="str">
        <f>IF(INDEX('CoC Ranking Data'!$A$1:$CB$106,ROW($E88),44)&lt;&gt;"",INDEX('CoC Ranking Data'!$A$1:$CB$106,ROW($E88),44),"")</f>
        <v/>
      </c>
      <c r="E85" s="321"/>
    </row>
    <row r="86" spans="1:5" x14ac:dyDescent="0.2">
      <c r="A86" s="288" t="str">
        <f>IF(INDEX('CoC Ranking Data'!$A$1:$CB$106,ROW($E89),4)&lt;&gt;"",INDEX('CoC Ranking Data'!$A$1:$CB$106,ROW($E89),4),"")</f>
        <v/>
      </c>
      <c r="B86" s="288" t="str">
        <f>IF(INDEX('CoC Ranking Data'!$A$1:$CB$106,ROW($E89),5)&lt;&gt;"",INDEX('CoC Ranking Data'!$A$1:$CB$106,ROW($E89),5),"")</f>
        <v/>
      </c>
      <c r="C86" s="289" t="str">
        <f>IF(INDEX('CoC Ranking Data'!$A$1:$CB$106,ROW($E89),7)&lt;&gt;"",INDEX('CoC Ranking Data'!$A$1:$CB$106,ROW($E89),7),"")</f>
        <v/>
      </c>
      <c r="D86" s="320" t="str">
        <f>IF(INDEX('CoC Ranking Data'!$A$1:$CB$106,ROW($E89),44)&lt;&gt;"",INDEX('CoC Ranking Data'!$A$1:$CB$106,ROW($E89),44),"")</f>
        <v/>
      </c>
      <c r="E86" s="321"/>
    </row>
    <row r="87" spans="1:5" x14ac:dyDescent="0.2">
      <c r="A87" s="288" t="str">
        <f>IF(INDEX('CoC Ranking Data'!$A$1:$CB$106,ROW($E90),4)&lt;&gt;"",INDEX('CoC Ranking Data'!$A$1:$CB$106,ROW($E90),4),"")</f>
        <v/>
      </c>
      <c r="B87" s="288" t="str">
        <f>IF(INDEX('CoC Ranking Data'!$A$1:$CB$106,ROW($E90),5)&lt;&gt;"",INDEX('CoC Ranking Data'!$A$1:$CB$106,ROW($E90),5),"")</f>
        <v/>
      </c>
      <c r="C87" s="289" t="str">
        <f>IF(INDEX('CoC Ranking Data'!$A$1:$CB$106,ROW($E90),7)&lt;&gt;"",INDEX('CoC Ranking Data'!$A$1:$CB$106,ROW($E90),7),"")</f>
        <v/>
      </c>
      <c r="D87" s="320" t="str">
        <f>IF(INDEX('CoC Ranking Data'!$A$1:$CB$106,ROW($E90),44)&lt;&gt;"",INDEX('CoC Ranking Data'!$A$1:$CB$106,ROW($E90),44),"")</f>
        <v/>
      </c>
      <c r="E87" s="321"/>
    </row>
    <row r="88" spans="1:5" x14ac:dyDescent="0.2">
      <c r="A88" s="288" t="str">
        <f>IF(INDEX('CoC Ranking Data'!$A$1:$CB$106,ROW($E91),4)&lt;&gt;"",INDEX('CoC Ranking Data'!$A$1:$CB$106,ROW($E91),4),"")</f>
        <v/>
      </c>
      <c r="B88" s="288" t="str">
        <f>IF(INDEX('CoC Ranking Data'!$A$1:$CB$106,ROW($E91),5)&lt;&gt;"",INDEX('CoC Ranking Data'!$A$1:$CB$106,ROW($E91),5),"")</f>
        <v/>
      </c>
      <c r="C88" s="289" t="str">
        <f>IF(INDEX('CoC Ranking Data'!$A$1:$CB$106,ROW($E91),7)&lt;&gt;"",INDEX('CoC Ranking Data'!$A$1:$CB$106,ROW($E91),7),"")</f>
        <v/>
      </c>
      <c r="D88" s="320" t="str">
        <f>IF(INDEX('CoC Ranking Data'!$A$1:$CB$106,ROW($E91),44)&lt;&gt;"",INDEX('CoC Ranking Data'!$A$1:$CB$106,ROW($E91),44),"")</f>
        <v/>
      </c>
      <c r="E88" s="321"/>
    </row>
    <row r="89" spans="1:5" x14ac:dyDescent="0.2">
      <c r="A89" s="288" t="str">
        <f>IF(INDEX('CoC Ranking Data'!$A$1:$CB$106,ROW($E92),4)&lt;&gt;"",INDEX('CoC Ranking Data'!$A$1:$CB$106,ROW($E92),4),"")</f>
        <v/>
      </c>
      <c r="B89" s="288" t="str">
        <f>IF(INDEX('CoC Ranking Data'!$A$1:$CB$106,ROW($E92),5)&lt;&gt;"",INDEX('CoC Ranking Data'!$A$1:$CB$106,ROW($E92),5),"")</f>
        <v/>
      </c>
      <c r="C89" s="289" t="str">
        <f>IF(INDEX('CoC Ranking Data'!$A$1:$CB$106,ROW($E92),7)&lt;&gt;"",INDEX('CoC Ranking Data'!$A$1:$CB$106,ROW($E92),7),"")</f>
        <v/>
      </c>
      <c r="D89" s="320" t="str">
        <f>IF(INDEX('CoC Ranking Data'!$A$1:$CB$106,ROW($E92),44)&lt;&gt;"",INDEX('CoC Ranking Data'!$A$1:$CB$106,ROW($E92),44),"")</f>
        <v/>
      </c>
      <c r="E89" s="321"/>
    </row>
    <row r="90" spans="1:5" x14ac:dyDescent="0.2">
      <c r="A90" s="288" t="str">
        <f>IF(INDEX('CoC Ranking Data'!$A$1:$CB$106,ROW($E93),4)&lt;&gt;"",INDEX('CoC Ranking Data'!$A$1:$CB$106,ROW($E93),4),"")</f>
        <v/>
      </c>
      <c r="B90" s="288" t="str">
        <f>IF(INDEX('CoC Ranking Data'!$A$1:$CB$106,ROW($E93),5)&lt;&gt;"",INDEX('CoC Ranking Data'!$A$1:$CB$106,ROW($E93),5),"")</f>
        <v/>
      </c>
      <c r="C90" s="289" t="str">
        <f>IF(INDEX('CoC Ranking Data'!$A$1:$CB$106,ROW($E93),7)&lt;&gt;"",INDEX('CoC Ranking Data'!$A$1:$CB$106,ROW($E93),7),"")</f>
        <v/>
      </c>
      <c r="D90" s="320" t="str">
        <f>IF(INDEX('CoC Ranking Data'!$A$1:$CB$106,ROW($E93),44)&lt;&gt;"",INDEX('CoC Ranking Data'!$A$1:$CB$106,ROW($E93),44),"")</f>
        <v/>
      </c>
      <c r="E90" s="321"/>
    </row>
    <row r="91" spans="1:5" x14ac:dyDescent="0.2">
      <c r="A91" s="288" t="str">
        <f>IF(INDEX('CoC Ranking Data'!$A$1:$CB$106,ROW($E94),4)&lt;&gt;"",INDEX('CoC Ranking Data'!$A$1:$CB$106,ROW($E94),4),"")</f>
        <v/>
      </c>
      <c r="B91" s="288" t="str">
        <f>IF(INDEX('CoC Ranking Data'!$A$1:$CB$106,ROW($E94),5)&lt;&gt;"",INDEX('CoC Ranking Data'!$A$1:$CB$106,ROW($E94),5),"")</f>
        <v/>
      </c>
      <c r="C91" s="289" t="str">
        <f>IF(INDEX('CoC Ranking Data'!$A$1:$CB$106,ROW($E94),7)&lt;&gt;"",INDEX('CoC Ranking Data'!$A$1:$CB$106,ROW($E94),7),"")</f>
        <v/>
      </c>
      <c r="D91" s="320" t="str">
        <f>IF(INDEX('CoC Ranking Data'!$A$1:$CB$106,ROW($E94),44)&lt;&gt;"",INDEX('CoC Ranking Data'!$A$1:$CB$106,ROW($E94),44),"")</f>
        <v/>
      </c>
      <c r="E91" s="321"/>
    </row>
    <row r="92" spans="1:5" x14ac:dyDescent="0.2">
      <c r="A92" s="288" t="str">
        <f>IF(INDEX('CoC Ranking Data'!$A$1:$CB$106,ROW($E95),4)&lt;&gt;"",INDEX('CoC Ranking Data'!$A$1:$CB$106,ROW($E95),4),"")</f>
        <v/>
      </c>
      <c r="B92" s="288" t="str">
        <f>IF(INDEX('CoC Ranking Data'!$A$1:$CB$106,ROW($E95),5)&lt;&gt;"",INDEX('CoC Ranking Data'!$A$1:$CB$106,ROW($E95),5),"")</f>
        <v/>
      </c>
      <c r="C92" s="289" t="str">
        <f>IF(INDEX('CoC Ranking Data'!$A$1:$CB$106,ROW($E95),7)&lt;&gt;"",INDEX('CoC Ranking Data'!$A$1:$CB$106,ROW($E95),7),"")</f>
        <v/>
      </c>
      <c r="D92" s="320" t="str">
        <f>IF(INDEX('CoC Ranking Data'!$A$1:$CB$106,ROW($E95),44)&lt;&gt;"",INDEX('CoC Ranking Data'!$A$1:$CB$106,ROW($E95),44),"")</f>
        <v/>
      </c>
      <c r="E92" s="321"/>
    </row>
    <row r="93" spans="1:5" x14ac:dyDescent="0.2">
      <c r="A93" s="288" t="str">
        <f>IF(INDEX('CoC Ranking Data'!$A$1:$CB$106,ROW($E96),4)&lt;&gt;"",INDEX('CoC Ranking Data'!$A$1:$CB$106,ROW($E96),4),"")</f>
        <v/>
      </c>
      <c r="B93" s="288" t="str">
        <f>IF(INDEX('CoC Ranking Data'!$A$1:$CB$106,ROW($E96),5)&lt;&gt;"",INDEX('CoC Ranking Data'!$A$1:$CB$106,ROW($E96),5),"")</f>
        <v/>
      </c>
      <c r="C93" s="289" t="str">
        <f>IF(INDEX('CoC Ranking Data'!$A$1:$CB$106,ROW($E96),7)&lt;&gt;"",INDEX('CoC Ranking Data'!$A$1:$CB$106,ROW($E96),7),"")</f>
        <v/>
      </c>
      <c r="D93" s="320" t="str">
        <f>IF(INDEX('CoC Ranking Data'!$A$1:$CB$106,ROW($E96),44)&lt;&gt;"",INDEX('CoC Ranking Data'!$A$1:$CB$106,ROW($E96),44),"")</f>
        <v/>
      </c>
      <c r="E93" s="321"/>
    </row>
    <row r="94" spans="1:5" x14ac:dyDescent="0.2">
      <c r="A94" s="288" t="str">
        <f>IF(INDEX('CoC Ranking Data'!$A$1:$CB$106,ROW($E97),4)&lt;&gt;"",INDEX('CoC Ranking Data'!$A$1:$CB$106,ROW($E97),4),"")</f>
        <v/>
      </c>
      <c r="B94" s="288" t="str">
        <f>IF(INDEX('CoC Ranking Data'!$A$1:$CB$106,ROW($E97),5)&lt;&gt;"",INDEX('CoC Ranking Data'!$A$1:$CB$106,ROW($E97),5),"")</f>
        <v/>
      </c>
      <c r="C94" s="289" t="str">
        <f>IF(INDEX('CoC Ranking Data'!$A$1:$CB$106,ROW($E97),7)&lt;&gt;"",INDEX('CoC Ranking Data'!$A$1:$CB$106,ROW($E97),7),"")</f>
        <v/>
      </c>
      <c r="D94" s="320" t="str">
        <f>IF(INDEX('CoC Ranking Data'!$A$1:$CB$106,ROW($E97),44)&lt;&gt;"",INDEX('CoC Ranking Data'!$A$1:$CB$106,ROW($E97),44),"")</f>
        <v/>
      </c>
      <c r="E94" s="321"/>
    </row>
    <row r="95" spans="1:5" x14ac:dyDescent="0.2">
      <c r="A95" s="288" t="str">
        <f>IF(INDEX('CoC Ranking Data'!$A$1:$CB$106,ROW($E98),4)&lt;&gt;"",INDEX('CoC Ranking Data'!$A$1:$CB$106,ROW($E98),4),"")</f>
        <v/>
      </c>
      <c r="B95" s="288" t="str">
        <f>IF(INDEX('CoC Ranking Data'!$A$1:$CB$106,ROW($E98),5)&lt;&gt;"",INDEX('CoC Ranking Data'!$A$1:$CB$106,ROW($E98),5),"")</f>
        <v/>
      </c>
      <c r="C95" s="289" t="str">
        <f>IF(INDEX('CoC Ranking Data'!$A$1:$CB$106,ROW($E98),7)&lt;&gt;"",INDEX('CoC Ranking Data'!$A$1:$CB$106,ROW($E98),7),"")</f>
        <v/>
      </c>
      <c r="D95" s="320" t="str">
        <f>IF(INDEX('CoC Ranking Data'!$A$1:$CB$106,ROW($E98),44)&lt;&gt;"",INDEX('CoC Ranking Data'!$A$1:$CB$106,ROW($E98),44),"")</f>
        <v/>
      </c>
      <c r="E95" s="321"/>
    </row>
    <row r="96" spans="1:5" x14ac:dyDescent="0.2">
      <c r="A96" s="288" t="str">
        <f>IF(INDEX('CoC Ranking Data'!$A$1:$CB$106,ROW($E99),4)&lt;&gt;"",INDEX('CoC Ranking Data'!$A$1:$CB$106,ROW($E99),4),"")</f>
        <v/>
      </c>
      <c r="B96" s="288" t="str">
        <f>IF(INDEX('CoC Ranking Data'!$A$1:$CB$106,ROW($E99),5)&lt;&gt;"",INDEX('CoC Ranking Data'!$A$1:$CB$106,ROW($E99),5),"")</f>
        <v/>
      </c>
      <c r="C96" s="289" t="str">
        <f>IF(INDEX('CoC Ranking Data'!$A$1:$CB$106,ROW($E99),7)&lt;&gt;"",INDEX('CoC Ranking Data'!$A$1:$CB$106,ROW($E99),7),"")</f>
        <v/>
      </c>
      <c r="D96" s="320" t="str">
        <f>IF(INDEX('CoC Ranking Data'!$A$1:$CB$106,ROW($E99),44)&lt;&gt;"",INDEX('CoC Ranking Data'!$A$1:$CB$106,ROW($E99),44),"")</f>
        <v/>
      </c>
      <c r="E96" s="321"/>
    </row>
    <row r="97" spans="1:5" x14ac:dyDescent="0.2">
      <c r="A97" s="288" t="str">
        <f>IF(INDEX('CoC Ranking Data'!$A$1:$CB$106,ROW($E100),4)&lt;&gt;"",INDEX('CoC Ranking Data'!$A$1:$CB$106,ROW($E100),4),"")</f>
        <v/>
      </c>
      <c r="B97" s="288" t="str">
        <f>IF(INDEX('CoC Ranking Data'!$A$1:$CB$106,ROW($E100),5)&lt;&gt;"",INDEX('CoC Ranking Data'!$A$1:$CB$106,ROW($E100),5),"")</f>
        <v/>
      </c>
      <c r="C97" s="289" t="str">
        <f>IF(INDEX('CoC Ranking Data'!$A$1:$CB$106,ROW($E100),7)&lt;&gt;"",INDEX('CoC Ranking Data'!$A$1:$CB$106,ROW($E100),7),"")</f>
        <v/>
      </c>
      <c r="D97" s="320" t="str">
        <f>IF(INDEX('CoC Ranking Data'!$A$1:$CB$106,ROW($E100),44)&lt;&gt;"",INDEX('CoC Ranking Data'!$A$1:$CB$106,ROW($E100),44),"")</f>
        <v/>
      </c>
      <c r="E97" s="321"/>
    </row>
    <row r="98" spans="1:5" x14ac:dyDescent="0.2">
      <c r="A98" s="288" t="str">
        <f>IF(INDEX('CoC Ranking Data'!$A$1:$CB$106,ROW($E101),4)&lt;&gt;"",INDEX('CoC Ranking Data'!$A$1:$CB$106,ROW($E101),4),"")</f>
        <v/>
      </c>
      <c r="B98" s="288" t="str">
        <f>IF(INDEX('CoC Ranking Data'!$A$1:$CB$106,ROW($E101),5)&lt;&gt;"",INDEX('CoC Ranking Data'!$A$1:$CB$106,ROW($E101),5),"")</f>
        <v/>
      </c>
      <c r="C98" s="289" t="str">
        <f>IF(INDEX('CoC Ranking Data'!$A$1:$CB$106,ROW($E101),7)&lt;&gt;"",INDEX('CoC Ranking Data'!$A$1:$CB$106,ROW($E101),7),"")</f>
        <v/>
      </c>
      <c r="D98" s="320" t="str">
        <f>IF(INDEX('CoC Ranking Data'!$A$1:$CB$106,ROW($E101),44)&lt;&gt;"",INDEX('CoC Ranking Data'!$A$1:$CB$106,ROW($E101),44),"")</f>
        <v/>
      </c>
      <c r="E98" s="321"/>
    </row>
    <row r="99" spans="1:5" x14ac:dyDescent="0.2">
      <c r="A99" s="288" t="str">
        <f>IF(INDEX('CoC Ranking Data'!$A$1:$CB$106,ROW($E102),4)&lt;&gt;"",INDEX('CoC Ranking Data'!$A$1:$CB$106,ROW($E102),4),"")</f>
        <v/>
      </c>
      <c r="B99" s="288" t="str">
        <f>IF(INDEX('CoC Ranking Data'!$A$1:$CB$106,ROW($E102),5)&lt;&gt;"",INDEX('CoC Ranking Data'!$A$1:$CB$106,ROW($E102),5),"")</f>
        <v/>
      </c>
      <c r="C99" s="289" t="str">
        <f>IF(INDEX('CoC Ranking Data'!$A$1:$CB$106,ROW($E102),7)&lt;&gt;"",INDEX('CoC Ranking Data'!$A$1:$CB$106,ROW($E102),7),"")</f>
        <v/>
      </c>
      <c r="D99" s="320" t="str">
        <f>IF(INDEX('CoC Ranking Data'!$A$1:$CB$106,ROW($E102),44)&lt;&gt;"",INDEX('CoC Ranking Data'!$A$1:$CB$106,ROW($E102),44),"")</f>
        <v/>
      </c>
      <c r="E99" s="321"/>
    </row>
    <row r="100" spans="1:5" x14ac:dyDescent="0.2">
      <c r="A100" s="288" t="str">
        <f>IF(INDEX('CoC Ranking Data'!$A$1:$CB$106,ROW($E103),4)&lt;&gt;"",INDEX('CoC Ranking Data'!$A$1:$CB$106,ROW($E103),4),"")</f>
        <v/>
      </c>
      <c r="B100" s="288" t="str">
        <f>IF(INDEX('CoC Ranking Data'!$A$1:$CB$106,ROW($E103),5)&lt;&gt;"",INDEX('CoC Ranking Data'!$A$1:$CB$106,ROW($E103),5),"")</f>
        <v/>
      </c>
      <c r="C100" s="289" t="str">
        <f>IF(INDEX('CoC Ranking Data'!$A$1:$CB$106,ROW($E103),7)&lt;&gt;"",INDEX('CoC Ranking Data'!$A$1:$CB$106,ROW($E103),7),"")</f>
        <v/>
      </c>
      <c r="D100" s="320" t="str">
        <f>IF(INDEX('CoC Ranking Data'!$A$1:$CB$106,ROW($E103),44)&lt;&gt;"",INDEX('CoC Ranking Data'!$A$1:$CB$106,ROW($E103),44),"")</f>
        <v/>
      </c>
      <c r="E100" s="321"/>
    </row>
    <row r="101" spans="1:5" x14ac:dyDescent="0.2">
      <c r="A101" s="288" t="str">
        <f>IF(INDEX('CoC Ranking Data'!$A$1:$CB$106,ROW($E104),4)&lt;&gt;"",INDEX('CoC Ranking Data'!$A$1:$CB$106,ROW($E104),4),"")</f>
        <v/>
      </c>
      <c r="B101" s="288" t="str">
        <f>IF(INDEX('CoC Ranking Data'!$A$1:$CB$106,ROW($E104),5)&lt;&gt;"",INDEX('CoC Ranking Data'!$A$1:$CB$106,ROW($E104),5),"")</f>
        <v/>
      </c>
      <c r="C101" s="289" t="str">
        <f>IF(INDEX('CoC Ranking Data'!$A$1:$CB$106,ROW($E104),7)&lt;&gt;"",INDEX('CoC Ranking Data'!$A$1:$CB$106,ROW($E104),7),"")</f>
        <v/>
      </c>
      <c r="D101" s="320" t="str">
        <f>IF(INDEX('CoC Ranking Data'!$A$1:$CB$106,ROW($E104),44)&lt;&gt;"",INDEX('CoC Ranking Data'!$A$1:$CB$106,ROW($E104),44),"")</f>
        <v/>
      </c>
      <c r="E101" s="321"/>
    </row>
    <row r="102" spans="1:5" x14ac:dyDescent="0.2">
      <c r="A102" s="288" t="str">
        <f>IF(INDEX('CoC Ranking Data'!$A$1:$CB$106,ROW($E105),4)&lt;&gt;"",INDEX('CoC Ranking Data'!$A$1:$CB$106,ROW($E105),4),"")</f>
        <v/>
      </c>
      <c r="B102" s="288" t="str">
        <f>IF(INDEX('CoC Ranking Data'!$A$1:$CB$106,ROW($E105),5)&lt;&gt;"",INDEX('CoC Ranking Data'!$A$1:$CB$106,ROW($E105),5),"")</f>
        <v/>
      </c>
      <c r="C102" s="289" t="str">
        <f>IF(INDEX('CoC Ranking Data'!$A$1:$CB$106,ROW($E105),7)&lt;&gt;"",INDEX('CoC Ranking Data'!$A$1:$CB$106,ROW($E105),7),"")</f>
        <v/>
      </c>
      <c r="D102" s="320" t="str">
        <f>IF(INDEX('CoC Ranking Data'!$A$1:$CB$106,ROW($E105),44)&lt;&gt;"",INDEX('CoC Ranking Data'!$A$1:$CB$106,ROW($E105),44),"")</f>
        <v/>
      </c>
      <c r="E102" s="321"/>
    </row>
  </sheetData>
  <sheetProtection algorithmName="SHA-512" hashValue="+mZWVwM/BtHBEffmQh+gOzPYKweNwJV/uv/RzqhpJMIeITF6C8MBq7bUKw5D6ExeR3SV2BqEonprd4u6SWTSzw==" saltValue="vm3686jYNSOlItpCrqBLeA==" spinCount="100000" sheet="1" objects="1" scenarios="1" selectLockedCells="1"/>
  <autoFilter ref="A5:E51" xr:uid="{00000000-0009-0000-0000-000027000000}">
    <filterColumn colId="0" showButton="0"/>
    <filterColumn colId="1" showButton="0"/>
    <filterColumn colId="2" showButton="0"/>
  </autoFilter>
  <hyperlinks>
    <hyperlink ref="E1" location="'Scoring Chart'!A1" display="Return to Scoring Chart"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4"/>
  <dimension ref="A1:E100"/>
  <sheetViews>
    <sheetView showGridLines="0" workbookViewId="0">
      <selection activeCell="D1" sqref="D1"/>
    </sheetView>
  </sheetViews>
  <sheetFormatPr defaultRowHeight="14.25" x14ac:dyDescent="0.2"/>
  <cols>
    <col min="1" max="1" width="58" style="13" customWidth="1"/>
    <col min="2" max="2" width="81.7109375" style="13" customWidth="1"/>
    <col min="3" max="3" width="19.28515625" style="42" customWidth="1"/>
    <col min="4" max="4" width="18.42578125" style="42" customWidth="1"/>
    <col min="5" max="16384" width="9.140625" style="13"/>
  </cols>
  <sheetData>
    <row r="1" spans="1:5" ht="18" x14ac:dyDescent="0.25">
      <c r="B1" s="209" t="s">
        <v>117</v>
      </c>
      <c r="C1" s="214"/>
      <c r="D1" s="445" t="s">
        <v>582</v>
      </c>
      <c r="E1" s="214"/>
    </row>
    <row r="2" spans="1:5" ht="15" thickBot="1" x14ac:dyDescent="0.25"/>
    <row r="3" spans="1:5" x14ac:dyDescent="0.2">
      <c r="A3" s="259" t="s">
        <v>2</v>
      </c>
      <c r="B3" s="259" t="s">
        <v>3</v>
      </c>
      <c r="C3" s="260" t="s">
        <v>4</v>
      </c>
      <c r="D3" s="261" t="s">
        <v>77</v>
      </c>
    </row>
    <row r="4" spans="1:5" x14ac:dyDescent="0.2">
      <c r="A4" s="104" t="str">
        <f>IF(INDEX('CoC Ranking Data'!$A$1:$CB$106,ROW($E9),4)&lt;&gt;"",INDEX('CoC Ranking Data'!$A$1:$CB$106,ROW($E9),4),"")</f>
        <v>Blair County Community Action Program</v>
      </c>
      <c r="B4" s="292" t="str">
        <f>IF(INDEX('CoC Ranking Data'!$A$1:$CB$106,ROW($E9),5)&lt;&gt;"",INDEX('CoC Ranking Data'!$A$1:$CB$106,ROW($E9),5),"")</f>
        <v>Rapid Re-Housing Consolidation</v>
      </c>
      <c r="C4" s="293" t="str">
        <f>IF(INDEX('CoC Ranking Data'!$A$1:$CB$106,ROW($E9),7)&lt;&gt;"",INDEX('CoC Ranking Data'!$A$1:$CB$106,ROW($E9),7),"")</f>
        <v>PH-RRH</v>
      </c>
      <c r="D4" s="533">
        <f>'Scoring Summary'!$G6</f>
        <v>80.6875</v>
      </c>
    </row>
    <row r="5" spans="1:5" x14ac:dyDescent="0.2">
      <c r="A5" s="104" t="str">
        <f>IF(INDEX('CoC Ranking Data'!$A$1:$CB$106,ROW($E10),4)&lt;&gt;"",INDEX('CoC Ranking Data'!$A$1:$CB$106,ROW($E10),4),"")</f>
        <v>Catholic Charities of the Diocese of Allentown</v>
      </c>
      <c r="B5" s="292" t="str">
        <f>IF(INDEX('CoC Ranking Data'!$A$1:$CB$106,ROW($E10),5)&lt;&gt;"",INDEX('CoC Ranking Data'!$A$1:$CB$106,ROW($E10),5),"")</f>
        <v>Permanent Supportive Housing Program</v>
      </c>
      <c r="C5" s="293" t="str">
        <f>IF(INDEX('CoC Ranking Data'!$A$1:$CB$106,ROW($E10),7)&lt;&gt;"",INDEX('CoC Ranking Data'!$A$1:$CB$106,ROW($E10),7),"")</f>
        <v>PH</v>
      </c>
      <c r="D5" s="533">
        <f>'Scoring Summary'!$G7</f>
        <v>50.5</v>
      </c>
    </row>
    <row r="6" spans="1:5" x14ac:dyDescent="0.2">
      <c r="A6" s="104" t="str">
        <f>IF(INDEX('CoC Ranking Data'!$A$1:$CB$106,ROW($E11),4)&lt;&gt;"",INDEX('CoC Ranking Data'!$A$1:$CB$106,ROW($E11),4),"")</f>
        <v>Catholic Social Services of the Diocese of Scranton, Inc.</v>
      </c>
      <c r="B6" s="292" t="str">
        <f>IF(INDEX('CoC Ranking Data'!$A$1:$CB$106,ROW($E11),5)&lt;&gt;"",INDEX('CoC Ranking Data'!$A$1:$CB$106,ROW($E11),5),"")</f>
        <v>PSHP Pike County</v>
      </c>
      <c r="C6" s="293" t="str">
        <f>IF(INDEX('CoC Ranking Data'!$A$1:$CB$106,ROW($E11),7)&lt;&gt;"",INDEX('CoC Ranking Data'!$A$1:$CB$106,ROW($E11),7),"")</f>
        <v>PH</v>
      </c>
      <c r="D6" s="533">
        <f>'Scoring Summary'!$G8</f>
        <v>81</v>
      </c>
    </row>
    <row r="7" spans="1:5" x14ac:dyDescent="0.2">
      <c r="A7" s="104" t="str">
        <f>IF(INDEX('CoC Ranking Data'!$A$1:$CB$106,ROW($E12),4)&lt;&gt;"",INDEX('CoC Ranking Data'!$A$1:$CB$106,ROW($E12),4),"")</f>
        <v>Catholic Social Services of the Diocese of Scranton, Inc.</v>
      </c>
      <c r="B7" s="292" t="str">
        <f>IF(INDEX('CoC Ranking Data'!$A$1:$CB$106,ROW($E12),5)&lt;&gt;"",INDEX('CoC Ranking Data'!$A$1:$CB$106,ROW($E12),5),"")</f>
        <v>Rural Permanent Supportive Housing Program</v>
      </c>
      <c r="C7" s="293" t="str">
        <f>IF(INDEX('CoC Ranking Data'!$A$1:$CB$106,ROW($E12),7)&lt;&gt;"",INDEX('CoC Ranking Data'!$A$1:$CB$106,ROW($E12),7),"")</f>
        <v>PH</v>
      </c>
      <c r="D7" s="533">
        <f>'Scoring Summary'!$G9</f>
        <v>86.75</v>
      </c>
    </row>
    <row r="8" spans="1:5" x14ac:dyDescent="0.2">
      <c r="A8" s="104" t="str">
        <f>IF(INDEX('CoC Ranking Data'!$A$1:$CB$106,ROW($E13),4)&lt;&gt;"",INDEX('CoC Ranking Data'!$A$1:$CB$106,ROW($E13),4),"")</f>
        <v>Catholic Social Services of the Diocese of Scranton, Inc.</v>
      </c>
      <c r="B8" s="292" t="str">
        <f>IF(INDEX('CoC Ranking Data'!$A$1:$CB$106,ROW($E13),5)&lt;&gt;"",INDEX('CoC Ranking Data'!$A$1:$CB$106,ROW($E13),5),"")</f>
        <v>Susquehanna/Wayne PSHP</v>
      </c>
      <c r="C8" s="293" t="str">
        <f>IF(INDEX('CoC Ranking Data'!$A$1:$CB$106,ROW($E13),7)&lt;&gt;"",INDEX('CoC Ranking Data'!$A$1:$CB$106,ROW($E13),7),"")</f>
        <v>PH</v>
      </c>
      <c r="D8" s="533">
        <f>'Scoring Summary'!$G10</f>
        <v>83</v>
      </c>
    </row>
    <row r="9" spans="1:5" x14ac:dyDescent="0.2">
      <c r="A9" s="104" t="str">
        <f>IF(INDEX('CoC Ranking Data'!$A$1:$CB$106,ROW($E14),4)&lt;&gt;"",INDEX('CoC Ranking Data'!$A$1:$CB$106,ROW($E14),4),"")</f>
        <v>Center for Community Action</v>
      </c>
      <c r="B9" s="292" t="str">
        <f>IF(INDEX('CoC Ranking Data'!$A$1:$CB$106,ROW($E14),5)&lt;&gt;"",INDEX('CoC Ranking Data'!$A$1:$CB$106,ROW($E14),5),"")</f>
        <v>Bedford, Fulton, Huntingdon RRH FFY2018</v>
      </c>
      <c r="C9" s="293" t="str">
        <f>IF(INDEX('CoC Ranking Data'!$A$1:$CB$106,ROW($E14),7)&lt;&gt;"",INDEX('CoC Ranking Data'!$A$1:$CB$106,ROW($E14),7),"")</f>
        <v>PH-RRH</v>
      </c>
      <c r="D9" s="533">
        <f>'Scoring Summary'!$G11</f>
        <v>76.5</v>
      </c>
    </row>
    <row r="10" spans="1:5" x14ac:dyDescent="0.2">
      <c r="A10" s="104" t="str">
        <f>IF(INDEX('CoC Ranking Data'!$A$1:$CB$106,ROW($E15),4)&lt;&gt;"",INDEX('CoC Ranking Data'!$A$1:$CB$106,ROW($E15),4),"")</f>
        <v>Centre County Government</v>
      </c>
      <c r="B10" s="292" t="str">
        <f>IF(INDEX('CoC Ranking Data'!$A$1:$CB$106,ROW($E15),5)&lt;&gt;"",INDEX('CoC Ranking Data'!$A$1:$CB$106,ROW($E15),5),"")</f>
        <v>Centre County Rapid Re Housing Program</v>
      </c>
      <c r="C10" s="293" t="str">
        <f>IF(INDEX('CoC Ranking Data'!$A$1:$CB$106,ROW($E15),7)&lt;&gt;"",INDEX('CoC Ranking Data'!$A$1:$CB$106,ROW($E15),7),"")</f>
        <v>PH-RRH</v>
      </c>
      <c r="D10" s="533">
        <f>'Scoring Summary'!$G12</f>
        <v>72.55</v>
      </c>
    </row>
    <row r="11" spans="1:5" x14ac:dyDescent="0.2">
      <c r="A11" s="104" t="str">
        <f>IF(INDEX('CoC Ranking Data'!$A$1:$CB$106,ROW($E16),4)&lt;&gt;"",INDEX('CoC Ranking Data'!$A$1:$CB$106,ROW($E16),4),"")</f>
        <v>County of Cambria</v>
      </c>
      <c r="B11" s="292" t="str">
        <f>IF(INDEX('CoC Ranking Data'!$A$1:$CB$106,ROW($E16),5)&lt;&gt;"",INDEX('CoC Ranking Data'!$A$1:$CB$106,ROW($E16),5),"")</f>
        <v>Cambria County Comprehensive Housing Program</v>
      </c>
      <c r="C11" s="293" t="str">
        <f>IF(INDEX('CoC Ranking Data'!$A$1:$CB$106,ROW($E16),7)&lt;&gt;"",INDEX('CoC Ranking Data'!$A$1:$CB$106,ROW($E16),7),"")</f>
        <v>PH</v>
      </c>
      <c r="D11" s="533">
        <f>'Scoring Summary'!$G13</f>
        <v>78.5</v>
      </c>
    </row>
    <row r="12" spans="1:5" x14ac:dyDescent="0.2">
      <c r="A12" s="104" t="str">
        <f>IF(INDEX('CoC Ranking Data'!$A$1:$CB$106,ROW($E17),4)&lt;&gt;"",INDEX('CoC Ranking Data'!$A$1:$CB$106,ROW($E17),4),"")</f>
        <v>County of Franklin</v>
      </c>
      <c r="B12" s="292" t="str">
        <f>IF(INDEX('CoC Ranking Data'!$A$1:$CB$106,ROW($E17),5)&lt;&gt;"",INDEX('CoC Ranking Data'!$A$1:$CB$106,ROW($E17),5),"")</f>
        <v>Franklin/ Fulton S+C Project 2019</v>
      </c>
      <c r="C12" s="293" t="str">
        <f>IF(INDEX('CoC Ranking Data'!$A$1:$CB$106,ROW($E17),7)&lt;&gt;"",INDEX('CoC Ranking Data'!$A$1:$CB$106,ROW($E17),7),"")</f>
        <v>PH</v>
      </c>
      <c r="D12" s="533">
        <f>'Scoring Summary'!$G14</f>
        <v>71.875</v>
      </c>
    </row>
    <row r="13" spans="1:5" x14ac:dyDescent="0.2">
      <c r="A13" s="104" t="str">
        <f>IF(INDEX('CoC Ranking Data'!$A$1:$CB$106,ROW($E18),4)&lt;&gt;"",INDEX('CoC Ranking Data'!$A$1:$CB$106,ROW($E18),4),"")</f>
        <v>County of Franklin</v>
      </c>
      <c r="B13" s="292" t="str">
        <f>IF(INDEX('CoC Ranking Data'!$A$1:$CB$106,ROW($E18),5)&lt;&gt;"",INDEX('CoC Ranking Data'!$A$1:$CB$106,ROW($E18),5),"")</f>
        <v>Franklin/Fulton Homeless Assistance Project 2019</v>
      </c>
      <c r="C13" s="293" t="str">
        <f>IF(INDEX('CoC Ranking Data'!$A$1:$CB$106,ROW($E18),7)&lt;&gt;"",INDEX('CoC Ranking Data'!$A$1:$CB$106,ROW($E18),7),"")</f>
        <v>PH</v>
      </c>
      <c r="D13" s="533">
        <f>'Scoring Summary'!$G15</f>
        <v>71.375</v>
      </c>
    </row>
    <row r="14" spans="1:5" x14ac:dyDescent="0.2">
      <c r="A14" s="104" t="str">
        <f>IF(INDEX('CoC Ranking Data'!$A$1:$CB$106,ROW($E19),4)&lt;&gt;"",INDEX('CoC Ranking Data'!$A$1:$CB$106,ROW($E19),4),"")</f>
        <v>County of Lycoming DBA Lycoming-Clinton Joinder Board</v>
      </c>
      <c r="B14" s="292" t="str">
        <f>IF(INDEX('CoC Ranking Data'!$A$1:$CB$106,ROW($E19),5)&lt;&gt;"",INDEX('CoC Ranking Data'!$A$1:$CB$106,ROW($E19),5),"")</f>
        <v>Lycoming/Clinton Renewal #7</v>
      </c>
      <c r="C14" s="293" t="str">
        <f>IF(INDEX('CoC Ranking Data'!$A$1:$CB$106,ROW($E19),7)&lt;&gt;"",INDEX('CoC Ranking Data'!$A$1:$CB$106,ROW($E19),7),"")</f>
        <v>PH</v>
      </c>
      <c r="D14" s="533">
        <f>'Scoring Summary'!$G16</f>
        <v>81.396428571428572</v>
      </c>
    </row>
    <row r="15" spans="1:5" x14ac:dyDescent="0.2">
      <c r="A15" s="104" t="str">
        <f>IF(INDEX('CoC Ranking Data'!$A$1:$CB$106,ROW($E20),4)&lt;&gt;"",INDEX('CoC Ranking Data'!$A$1:$CB$106,ROW($E20),4),"")</f>
        <v>Fitzmaurice Community Services, Inc</v>
      </c>
      <c r="B15" s="292" t="str">
        <f>IF(INDEX('CoC Ranking Data'!$A$1:$CB$106,ROW($E20),5)&lt;&gt;"",INDEX('CoC Ranking Data'!$A$1:$CB$106,ROW($E20),5),"")</f>
        <v>Pathfinders</v>
      </c>
      <c r="C15" s="293" t="str">
        <f>IF(INDEX('CoC Ranking Data'!$A$1:$CB$106,ROW($E20),7)&lt;&gt;"",INDEX('CoC Ranking Data'!$A$1:$CB$106,ROW($E20),7),"")</f>
        <v>PH</v>
      </c>
      <c r="D15" s="533">
        <f>'Scoring Summary'!$G17</f>
        <v>79.05</v>
      </c>
    </row>
    <row r="16" spans="1:5" x14ac:dyDescent="0.2">
      <c r="A16" s="104" t="str">
        <f>IF(INDEX('CoC Ranking Data'!$A$1:$CB$106,ROW($E21),4)&lt;&gt;"",INDEX('CoC Ranking Data'!$A$1:$CB$106,ROW($E21),4),"")</f>
        <v>Housing Authority of Monroe County</v>
      </c>
      <c r="B16" s="292" t="str">
        <f>IF(INDEX('CoC Ranking Data'!$A$1:$CB$106,ROW($E21),5)&lt;&gt;"",INDEX('CoC Ranking Data'!$A$1:$CB$106,ROW($E21),5),"")</f>
        <v>Shelter Plus Care MC</v>
      </c>
      <c r="C16" s="293" t="str">
        <f>IF(INDEX('CoC Ranking Data'!$A$1:$CB$106,ROW($E21),7)&lt;&gt;"",INDEX('CoC Ranking Data'!$A$1:$CB$106,ROW($E21),7),"")</f>
        <v>PH</v>
      </c>
      <c r="D16" s="533">
        <f>'Scoring Summary'!$G18</f>
        <v>81.150000000000006</v>
      </c>
    </row>
    <row r="17" spans="1:4" x14ac:dyDescent="0.2">
      <c r="A17" s="104" t="str">
        <f>IF(INDEX('CoC Ranking Data'!$A$1:$CB$106,ROW($E22),4)&lt;&gt;"",INDEX('CoC Ranking Data'!$A$1:$CB$106,ROW($E22),4),"")</f>
        <v>Housing Authority of the County of Cumberland</v>
      </c>
      <c r="B17" s="292" t="str">
        <f>IF(INDEX('CoC Ranking Data'!$A$1:$CB$106,ROW($E22),5)&lt;&gt;"",INDEX('CoC Ranking Data'!$A$1:$CB$106,ROW($E22),5),"")</f>
        <v>Carlisle Supportive Housing Program</v>
      </c>
      <c r="C17" s="293" t="str">
        <f>IF(INDEX('CoC Ranking Data'!$A$1:$CB$106,ROW($E22),7)&lt;&gt;"",INDEX('CoC Ranking Data'!$A$1:$CB$106,ROW($E22),7),"")</f>
        <v>PH</v>
      </c>
      <c r="D17" s="533">
        <f>'Scoring Summary'!$G19</f>
        <v>84</v>
      </c>
    </row>
    <row r="18" spans="1:4" x14ac:dyDescent="0.2">
      <c r="A18" s="104" t="str">
        <f>IF(INDEX('CoC Ranking Data'!$A$1:$CB$106,ROW($E23),4)&lt;&gt;"",INDEX('CoC Ranking Data'!$A$1:$CB$106,ROW($E23),4),"")</f>
        <v>Housing Authority of the County of Cumberland</v>
      </c>
      <c r="B18" s="292" t="str">
        <f>IF(INDEX('CoC Ranking Data'!$A$1:$CB$106,ROW($E23),5)&lt;&gt;"",INDEX('CoC Ranking Data'!$A$1:$CB$106,ROW($E23),5),"")</f>
        <v>Perry County Rapid ReHousing</v>
      </c>
      <c r="C18" s="293" t="str">
        <f>IF(INDEX('CoC Ranking Data'!$A$1:$CB$106,ROW($E23),7)&lt;&gt;"",INDEX('CoC Ranking Data'!$A$1:$CB$106,ROW($E23),7),"")</f>
        <v>PH-RRH</v>
      </c>
      <c r="D18" s="533">
        <f>'Scoring Summary'!$G20</f>
        <v>74.8</v>
      </c>
    </row>
    <row r="19" spans="1:4" x14ac:dyDescent="0.2">
      <c r="A19" s="104" t="str">
        <f>IF(INDEX('CoC Ranking Data'!$A$1:$CB$106,ROW($E24),4)&lt;&gt;"",INDEX('CoC Ranking Data'!$A$1:$CB$106,ROW($E24),4),"")</f>
        <v>Housing Authority of the County of Cumberland</v>
      </c>
      <c r="B19" s="292" t="str">
        <f>IF(INDEX('CoC Ranking Data'!$A$1:$CB$106,ROW($E24),5)&lt;&gt;"",INDEX('CoC Ranking Data'!$A$1:$CB$106,ROW($E24),5),"")</f>
        <v>Perry County Veterans Program</v>
      </c>
      <c r="C19" s="293" t="str">
        <f>IF(INDEX('CoC Ranking Data'!$A$1:$CB$106,ROW($E24),7)&lt;&gt;"",INDEX('CoC Ranking Data'!$A$1:$CB$106,ROW($E24),7),"")</f>
        <v>PH</v>
      </c>
      <c r="D19" s="533">
        <f>'Scoring Summary'!$G21</f>
        <v>71.5</v>
      </c>
    </row>
    <row r="20" spans="1:4" x14ac:dyDescent="0.2">
      <c r="A20" s="104" t="str">
        <f>IF(INDEX('CoC Ranking Data'!$A$1:$CB$106,ROW($E25),4)&lt;&gt;"",INDEX('CoC Ranking Data'!$A$1:$CB$106,ROW($E25),4),"")</f>
        <v>Housing Authority of the County of Cumberland</v>
      </c>
      <c r="B20" s="292" t="str">
        <f>IF(INDEX('CoC Ranking Data'!$A$1:$CB$106,ROW($E25),5)&lt;&gt;"",INDEX('CoC Ranking Data'!$A$1:$CB$106,ROW($E25),5),"")</f>
        <v>PSH Consolidated</v>
      </c>
      <c r="C20" s="293" t="str">
        <f>IF(INDEX('CoC Ranking Data'!$A$1:$CB$106,ROW($E25),7)&lt;&gt;"",INDEX('CoC Ranking Data'!$A$1:$CB$106,ROW($E25),7),"")</f>
        <v>PH</v>
      </c>
      <c r="D20" s="533">
        <f>'Scoring Summary'!$G22</f>
        <v>53.524999999999999</v>
      </c>
    </row>
    <row r="21" spans="1:4" x14ac:dyDescent="0.2">
      <c r="A21" s="104" t="str">
        <f>IF(INDEX('CoC Ranking Data'!$A$1:$CB$106,ROW($E26),4)&lt;&gt;"",INDEX('CoC Ranking Data'!$A$1:$CB$106,ROW($E26),4),"")</f>
        <v>Housing Authority of the County of Cumberland</v>
      </c>
      <c r="B21" s="292" t="str">
        <f>IF(INDEX('CoC Ranking Data'!$A$1:$CB$106,ROW($E26),5)&lt;&gt;"",INDEX('CoC Ranking Data'!$A$1:$CB$106,ROW($E26),5),"")</f>
        <v>Rapid Rehousing Cumberland Perry Lebanon</v>
      </c>
      <c r="C21" s="293" t="str">
        <f>IF(INDEX('CoC Ranking Data'!$A$1:$CB$106,ROW($E26),7)&lt;&gt;"",INDEX('CoC Ranking Data'!$A$1:$CB$106,ROW($E26),7),"")</f>
        <v>PH-RRH</v>
      </c>
      <c r="D21" s="533">
        <f>'Scoring Summary'!$G23</f>
        <v>65</v>
      </c>
    </row>
    <row r="22" spans="1:4" x14ac:dyDescent="0.2">
      <c r="A22" s="104" t="str">
        <f>IF(INDEX('CoC Ranking Data'!$A$1:$CB$106,ROW($E27),4)&lt;&gt;"",INDEX('CoC Ranking Data'!$A$1:$CB$106,ROW($E27),4),"")</f>
        <v>Housing Authority of the County of Cumberland</v>
      </c>
      <c r="B22" s="292" t="str">
        <f>IF(INDEX('CoC Ranking Data'!$A$1:$CB$106,ROW($E27),5)&lt;&gt;"",INDEX('CoC Ranking Data'!$A$1:$CB$106,ROW($E27),5),"")</f>
        <v>Rapid Rehousing II</v>
      </c>
      <c r="C22" s="293" t="str">
        <f>IF(INDEX('CoC Ranking Data'!$A$1:$CB$106,ROW($E27),7)&lt;&gt;"",INDEX('CoC Ranking Data'!$A$1:$CB$106,ROW($E27),7),"")</f>
        <v>PH-RRH</v>
      </c>
      <c r="D22" s="533">
        <f>'Scoring Summary'!$G24</f>
        <v>64.325000000000003</v>
      </c>
    </row>
    <row r="23" spans="1:4" x14ac:dyDescent="0.2">
      <c r="A23" s="104" t="str">
        <f>IF(INDEX('CoC Ranking Data'!$A$1:$CB$106,ROW($E28),4)&lt;&gt;"",INDEX('CoC Ranking Data'!$A$1:$CB$106,ROW($E28),4),"")</f>
        <v>Housing Authority of the County of Cumberland</v>
      </c>
      <c r="B23" s="292" t="str">
        <f>IF(INDEX('CoC Ranking Data'!$A$1:$CB$106,ROW($E28),5)&lt;&gt;"",INDEX('CoC Ranking Data'!$A$1:$CB$106,ROW($E28),5),"")</f>
        <v>Shelter + Care Chronic</v>
      </c>
      <c r="C23" s="293" t="str">
        <f>IF(INDEX('CoC Ranking Data'!$A$1:$CB$106,ROW($E28),7)&lt;&gt;"",INDEX('CoC Ranking Data'!$A$1:$CB$106,ROW($E28),7),"")</f>
        <v>PH</v>
      </c>
      <c r="D23" s="533">
        <f>'Scoring Summary'!$G25</f>
        <v>82.5</v>
      </c>
    </row>
    <row r="24" spans="1:4" x14ac:dyDescent="0.2">
      <c r="A24" s="104" t="str">
        <f>IF(INDEX('CoC Ranking Data'!$A$1:$CB$106,ROW($E29),4)&lt;&gt;"",INDEX('CoC Ranking Data'!$A$1:$CB$106,ROW($E29),4),"")</f>
        <v>Housing Development Corporation of NEPA</v>
      </c>
      <c r="B24" s="292" t="str">
        <f>IF(INDEX('CoC Ranking Data'!$A$1:$CB$106,ROW($E29),5)&lt;&gt;"",INDEX('CoC Ranking Data'!$A$1:$CB$106,ROW($E29),5),"")</f>
        <v>HDC SHP 3 2016</v>
      </c>
      <c r="C24" s="293" t="str">
        <f>IF(INDEX('CoC Ranking Data'!$A$1:$CB$106,ROW($E29),7)&lt;&gt;"",INDEX('CoC Ranking Data'!$A$1:$CB$106,ROW($E29),7),"")</f>
        <v>PH</v>
      </c>
      <c r="D24" s="533">
        <f>'Scoring Summary'!$G26</f>
        <v>76.7</v>
      </c>
    </row>
    <row r="25" spans="1:4" x14ac:dyDescent="0.2">
      <c r="A25" s="104" t="str">
        <f>IF(INDEX('CoC Ranking Data'!$A$1:$CB$106,ROW($E30),4)&lt;&gt;"",INDEX('CoC Ranking Data'!$A$1:$CB$106,ROW($E30),4),"")</f>
        <v>Housing Development Corporation of NEPA</v>
      </c>
      <c r="B25" s="292" t="str">
        <f>IF(INDEX('CoC Ranking Data'!$A$1:$CB$106,ROW($E30),5)&lt;&gt;"",INDEX('CoC Ranking Data'!$A$1:$CB$106,ROW($E30),5),"")</f>
        <v>HDC SHP 6 2016</v>
      </c>
      <c r="C25" s="293" t="str">
        <f>IF(INDEX('CoC Ranking Data'!$A$1:$CB$106,ROW($E30),7)&lt;&gt;"",INDEX('CoC Ranking Data'!$A$1:$CB$106,ROW($E30),7),"")</f>
        <v>PH</v>
      </c>
      <c r="D25" s="533">
        <f>'Scoring Summary'!$G27</f>
        <v>81.5</v>
      </c>
    </row>
    <row r="26" spans="1:4" x14ac:dyDescent="0.2">
      <c r="A26" s="104" t="str">
        <f>IF(INDEX('CoC Ranking Data'!$A$1:$CB$106,ROW($E31),4)&lt;&gt;"",INDEX('CoC Ranking Data'!$A$1:$CB$106,ROW($E31),4),"")</f>
        <v>Housing Transitions, Inc.</v>
      </c>
      <c r="B26" s="292" t="str">
        <f>IF(INDEX('CoC Ranking Data'!$A$1:$CB$106,ROW($E31),5)&lt;&gt;"",INDEX('CoC Ranking Data'!$A$1:$CB$106,ROW($E31),5),"")</f>
        <v>Nittany House Apartments</v>
      </c>
      <c r="C26" s="293" t="str">
        <f>IF(INDEX('CoC Ranking Data'!$A$1:$CB$106,ROW($E31),7)&lt;&gt;"",INDEX('CoC Ranking Data'!$A$1:$CB$106,ROW($E31),7),"")</f>
        <v>PH</v>
      </c>
      <c r="D26" s="533">
        <f>'Scoring Summary'!$G28</f>
        <v>85.65</v>
      </c>
    </row>
    <row r="27" spans="1:4" x14ac:dyDescent="0.2">
      <c r="A27" s="104" t="str">
        <f>IF(INDEX('CoC Ranking Data'!$A$1:$CB$106,ROW($E32),4)&lt;&gt;"",INDEX('CoC Ranking Data'!$A$1:$CB$106,ROW($E32),4),"")</f>
        <v>Housing Transitions, Inc.</v>
      </c>
      <c r="B27" s="292" t="str">
        <f>IF(INDEX('CoC Ranking Data'!$A$1:$CB$106,ROW($E32),5)&lt;&gt;"",INDEX('CoC Ranking Data'!$A$1:$CB$106,ROW($E32),5),"")</f>
        <v>Nittany House Apartments II</v>
      </c>
      <c r="C27" s="293" t="str">
        <f>IF(INDEX('CoC Ranking Data'!$A$1:$CB$106,ROW($E32),7)&lt;&gt;"",INDEX('CoC Ranking Data'!$A$1:$CB$106,ROW($E32),7),"")</f>
        <v>PH</v>
      </c>
      <c r="D27" s="533">
        <f>'Scoring Summary'!$G29</f>
        <v>80</v>
      </c>
    </row>
    <row r="28" spans="1:4" x14ac:dyDescent="0.2">
      <c r="A28" s="104" t="str">
        <f>IF(INDEX('CoC Ranking Data'!$A$1:$CB$106,ROW($E33),4)&lt;&gt;"",INDEX('CoC Ranking Data'!$A$1:$CB$106,ROW($E33),4),"")</f>
        <v xml:space="preserve">Huntingdon House </v>
      </c>
      <c r="B28" s="292" t="str">
        <f>IF(INDEX('CoC Ranking Data'!$A$1:$CB$106,ROW($E33),5)&lt;&gt;"",INDEX('CoC Ranking Data'!$A$1:$CB$106,ROW($E33),5),"")</f>
        <v>Huntingdon House Rapid Rehousing Program</v>
      </c>
      <c r="C28" s="293" t="str">
        <f>IF(INDEX('CoC Ranking Data'!$A$1:$CB$106,ROW($E33),7)&lt;&gt;"",INDEX('CoC Ranking Data'!$A$1:$CB$106,ROW($E33),7),"")</f>
        <v>PH-RRH</v>
      </c>
      <c r="D28" s="533">
        <f>'Scoring Summary'!$G30</f>
        <v>64</v>
      </c>
    </row>
    <row r="29" spans="1:4" x14ac:dyDescent="0.2">
      <c r="A29" s="104" t="str">
        <f>IF(INDEX('CoC Ranking Data'!$A$1:$CB$106,ROW($E34),4)&lt;&gt;"",INDEX('CoC Ranking Data'!$A$1:$CB$106,ROW($E34),4),"")</f>
        <v>Lehigh County Housing Authority</v>
      </c>
      <c r="B29" s="292" t="str">
        <f>IF(INDEX('CoC Ranking Data'!$A$1:$CB$106,ROW($E34),5)&lt;&gt;"",INDEX('CoC Ranking Data'!$A$1:$CB$106,ROW($E34),5),"")</f>
        <v>LCHA S+C 2018</v>
      </c>
      <c r="C29" s="293" t="str">
        <f>IF(INDEX('CoC Ranking Data'!$A$1:$CB$106,ROW($E34),7)&lt;&gt;"",INDEX('CoC Ranking Data'!$A$1:$CB$106,ROW($E34),7),"")</f>
        <v>PH</v>
      </c>
      <c r="D29" s="533">
        <f>'Scoring Summary'!$G31</f>
        <v>80.7</v>
      </c>
    </row>
    <row r="30" spans="1:4" x14ac:dyDescent="0.2">
      <c r="A30" s="104" t="str">
        <f>IF(INDEX('CoC Ranking Data'!$A$1:$CB$106,ROW($E35),4)&lt;&gt;"",INDEX('CoC Ranking Data'!$A$1:$CB$106,ROW($E35),4),"")</f>
        <v>Northampton County Housing Authority</v>
      </c>
      <c r="B30" s="292" t="str">
        <f>IF(INDEX('CoC Ranking Data'!$A$1:$CB$106,ROW($E35),5)&lt;&gt;"",INDEX('CoC Ranking Data'!$A$1:$CB$106,ROW($E35),5),"")</f>
        <v>NCHA S+C 2018</v>
      </c>
      <c r="C30" s="293" t="str">
        <f>IF(INDEX('CoC Ranking Data'!$A$1:$CB$106,ROW($E35),7)&lt;&gt;"",INDEX('CoC Ranking Data'!$A$1:$CB$106,ROW($E35),7),"")</f>
        <v>PH</v>
      </c>
      <c r="D30" s="533">
        <f>'Scoring Summary'!$G32</f>
        <v>87.075000000000003</v>
      </c>
    </row>
    <row r="31" spans="1:4" x14ac:dyDescent="0.2">
      <c r="A31" s="104" t="str">
        <f>IF(INDEX('CoC Ranking Data'!$A$1:$CB$106,ROW($E36),4)&lt;&gt;"",INDEX('CoC Ranking Data'!$A$1:$CB$106,ROW($E36),4),"")</f>
        <v>Northern Cambria Community Development Corporation</v>
      </c>
      <c r="B31" s="292" t="str">
        <f>IF(INDEX('CoC Ranking Data'!$A$1:$CB$106,ROW($E36),5)&lt;&gt;"",INDEX('CoC Ranking Data'!$A$1:$CB$106,ROW($E36),5),"")</f>
        <v>Independence Gardens Renewal Project Application FY 2018</v>
      </c>
      <c r="C31" s="293" t="str">
        <f>IF(INDEX('CoC Ranking Data'!$A$1:$CB$106,ROW($E36),7)&lt;&gt;"",INDEX('CoC Ranking Data'!$A$1:$CB$106,ROW($E36),7),"")</f>
        <v>PH</v>
      </c>
      <c r="D31" s="533">
        <f>'Scoring Summary'!$G33</f>
        <v>79.650000000000006</v>
      </c>
    </row>
    <row r="32" spans="1:4" x14ac:dyDescent="0.2">
      <c r="A32" s="104" t="str">
        <f>IF(INDEX('CoC Ranking Data'!$A$1:$CB$106,ROW($E37),4)&lt;&gt;"",INDEX('CoC Ranking Data'!$A$1:$CB$106,ROW($E37),4),"")</f>
        <v>Northern Cambria Community Development Corporation</v>
      </c>
      <c r="B32" s="292" t="str">
        <f>IF(INDEX('CoC Ranking Data'!$A$1:$CB$106,ROW($E37),5)&lt;&gt;"",INDEX('CoC Ranking Data'!$A$1:$CB$106,ROW($E37),5),"")</f>
        <v>Schoolhouse Gardens Renewal Project Application FY 2018</v>
      </c>
      <c r="C32" s="293" t="str">
        <f>IF(INDEX('CoC Ranking Data'!$A$1:$CB$106,ROW($E37),7)&lt;&gt;"",INDEX('CoC Ranking Data'!$A$1:$CB$106,ROW($E37),7),"")</f>
        <v>PH</v>
      </c>
      <c r="D32" s="533">
        <f>'Scoring Summary'!$G34</f>
        <v>87.5</v>
      </c>
    </row>
    <row r="33" spans="1:4" x14ac:dyDescent="0.2">
      <c r="A33" s="104" t="str">
        <f>IF(INDEX('CoC Ranking Data'!$A$1:$CB$106,ROW($E38),4)&lt;&gt;"",INDEX('CoC Ranking Data'!$A$1:$CB$106,ROW($E38),4),"")</f>
        <v>Resources for Human Development, Inc.</v>
      </c>
      <c r="B33" s="292" t="str">
        <f>IF(INDEX('CoC Ranking Data'!$A$1:$CB$106,ROW($E38),5)&lt;&gt;"",INDEX('CoC Ranking Data'!$A$1:$CB$106,ROW($E38),5),"")</f>
        <v>Crossroads Family</v>
      </c>
      <c r="C33" s="293" t="str">
        <f>IF(INDEX('CoC Ranking Data'!$A$1:$CB$106,ROW($E38),7)&lt;&gt;"",INDEX('CoC Ranking Data'!$A$1:$CB$106,ROW($E38),7),"")</f>
        <v>PH</v>
      </c>
      <c r="D33" s="533">
        <f>'Scoring Summary'!$G35</f>
        <v>72.5</v>
      </c>
    </row>
    <row r="34" spans="1:4" x14ac:dyDescent="0.2">
      <c r="A34" s="104" t="str">
        <f>IF(INDEX('CoC Ranking Data'!$A$1:$CB$106,ROW($E39),4)&lt;&gt;"",INDEX('CoC Ranking Data'!$A$1:$CB$106,ROW($E39),4),"")</f>
        <v>Resources for Human Development, Inc.</v>
      </c>
      <c r="B34" s="292" t="str">
        <f>IF(INDEX('CoC Ranking Data'!$A$1:$CB$106,ROW($E39),5)&lt;&gt;"",INDEX('CoC Ranking Data'!$A$1:$CB$106,ROW($E39),5),"")</f>
        <v>Crossroads Housing Bonus</v>
      </c>
      <c r="C34" s="293" t="str">
        <f>IF(INDEX('CoC Ranking Data'!$A$1:$CB$106,ROW($E39),7)&lt;&gt;"",INDEX('CoC Ranking Data'!$A$1:$CB$106,ROW($E39),7),"")</f>
        <v>PH</v>
      </c>
      <c r="D34" s="533">
        <f>'Scoring Summary'!$G36</f>
        <v>56.25</v>
      </c>
    </row>
    <row r="35" spans="1:4" x14ac:dyDescent="0.2">
      <c r="A35" s="104" t="str">
        <f>IF(INDEX('CoC Ranking Data'!$A$1:$CB$106,ROW($E40),4)&lt;&gt;"",INDEX('CoC Ranking Data'!$A$1:$CB$106,ROW($E40),4),"")</f>
        <v>Resources for Human Development, Inc.</v>
      </c>
      <c r="B35" s="292" t="str">
        <f>IF(INDEX('CoC Ranking Data'!$A$1:$CB$106,ROW($E40),5)&lt;&gt;"",INDEX('CoC Ranking Data'!$A$1:$CB$106,ROW($E40),5),"")</f>
        <v>Crossroads Individual</v>
      </c>
      <c r="C35" s="293" t="str">
        <f>IF(INDEX('CoC Ranking Data'!$A$1:$CB$106,ROW($E40),7)&lt;&gt;"",INDEX('CoC Ranking Data'!$A$1:$CB$106,ROW($E40),7),"")</f>
        <v>PH</v>
      </c>
      <c r="D35" s="533">
        <f>'Scoring Summary'!$G37</f>
        <v>71.025000000000006</v>
      </c>
    </row>
    <row r="36" spans="1:4" x14ac:dyDescent="0.2">
      <c r="A36" s="104" t="str">
        <f>IF(INDEX('CoC Ranking Data'!$A$1:$CB$106,ROW($E41),4)&lt;&gt;"",INDEX('CoC Ranking Data'!$A$1:$CB$106,ROW($E41),4),"")</f>
        <v>Resources for Human Development, Inc.</v>
      </c>
      <c r="B36" s="292" t="str">
        <f>IF(INDEX('CoC Ranking Data'!$A$1:$CB$106,ROW($E41),5)&lt;&gt;"",INDEX('CoC Ranking Data'!$A$1:$CB$106,ROW($E41),5),"")</f>
        <v>Crossroads Schuylkill Co. Permanent Supportive Housing</v>
      </c>
      <c r="C36" s="293" t="str">
        <f>IF(INDEX('CoC Ranking Data'!$A$1:$CB$106,ROW($E41),7)&lt;&gt;"",INDEX('CoC Ranking Data'!$A$1:$CB$106,ROW($E41),7),"")</f>
        <v>PH</v>
      </c>
      <c r="D36" s="533">
        <f>'Scoring Summary'!$G38</f>
        <v>66.775000000000006</v>
      </c>
    </row>
    <row r="37" spans="1:4" x14ac:dyDescent="0.2">
      <c r="A37" s="104" t="str">
        <f>IF(INDEX('CoC Ranking Data'!$A$1:$CB$106,ROW($E42),4)&lt;&gt;"",INDEX('CoC Ranking Data'!$A$1:$CB$106,ROW($E42),4),"")</f>
        <v>Resources for Human Development, Inc.</v>
      </c>
      <c r="B37" s="292" t="str">
        <f>IF(INDEX('CoC Ranking Data'!$A$1:$CB$106,ROW($E42),5)&lt;&gt;"",INDEX('CoC Ranking Data'!$A$1:$CB$106,ROW($E42),5),"")</f>
        <v>LV ACT Housing Supports</v>
      </c>
      <c r="C37" s="293" t="str">
        <f>IF(INDEX('CoC Ranking Data'!$A$1:$CB$106,ROW($E42),7)&lt;&gt;"",INDEX('CoC Ranking Data'!$A$1:$CB$106,ROW($E42),7),"")</f>
        <v>PH</v>
      </c>
      <c r="D37" s="533">
        <f>'Scoring Summary'!$G39</f>
        <v>83.174999999999997</v>
      </c>
    </row>
    <row r="38" spans="1:4" x14ac:dyDescent="0.2">
      <c r="A38" s="104" t="str">
        <f>IF(INDEX('CoC Ranking Data'!$A$1:$CB$106,ROW($E43),4)&lt;&gt;"",INDEX('CoC Ranking Data'!$A$1:$CB$106,ROW($E43),4),"")</f>
        <v>Tableland Services, Inc.</v>
      </c>
      <c r="B38" s="292" t="str">
        <f>IF(INDEX('CoC Ranking Data'!$A$1:$CB$106,ROW($E43),5)&lt;&gt;"",INDEX('CoC Ranking Data'!$A$1:$CB$106,ROW($E43),5),"")</f>
        <v>SHP Transitional Housing Project</v>
      </c>
      <c r="C38" s="293" t="str">
        <f>IF(INDEX('CoC Ranking Data'!$A$1:$CB$106,ROW($E43),7)&lt;&gt;"",INDEX('CoC Ranking Data'!$A$1:$CB$106,ROW($E43),7),"")</f>
        <v>PH-RRH</v>
      </c>
      <c r="D38" s="533">
        <f>'Scoring Summary'!$G40</f>
        <v>82.575000000000003</v>
      </c>
    </row>
    <row r="39" spans="1:4" x14ac:dyDescent="0.2">
      <c r="A39" s="104" t="str">
        <f>IF(INDEX('CoC Ranking Data'!$A$1:$CB$106,ROW($E44),4)&lt;&gt;"",INDEX('CoC Ranking Data'!$A$1:$CB$106,ROW($E44),4),"")</f>
        <v>Tableland Services, Inc.</v>
      </c>
      <c r="B39" s="292" t="str">
        <f>IF(INDEX('CoC Ranking Data'!$A$1:$CB$106,ROW($E44),5)&lt;&gt;"",INDEX('CoC Ranking Data'!$A$1:$CB$106,ROW($E44),5),"")</f>
        <v>Tableland PSH Expansion</v>
      </c>
      <c r="C39" s="293" t="str">
        <f>IF(INDEX('CoC Ranking Data'!$A$1:$CB$106,ROW($E44),7)&lt;&gt;"",INDEX('CoC Ranking Data'!$A$1:$CB$106,ROW($E44),7),"")</f>
        <v>PH</v>
      </c>
      <c r="D39" s="533">
        <f>'Scoring Summary'!$G41</f>
        <v>80.737499999999997</v>
      </c>
    </row>
    <row r="40" spans="1:4" ht="17.25" customHeight="1" x14ac:dyDescent="0.2">
      <c r="A40" s="104" t="str">
        <f>IF(INDEX('CoC Ranking Data'!$A$1:$CB$106,ROW($E45),4)&lt;&gt;"",INDEX('CoC Ranking Data'!$A$1:$CB$106,ROW($E45),4),"")</f>
        <v>The Lehigh Conference of Churches</v>
      </c>
      <c r="B40" s="292" t="str">
        <f>IF(INDEX('CoC Ranking Data'!$A$1:$CB$106,ROW($E45),5)&lt;&gt;"",INDEX('CoC Ranking Data'!$A$1:$CB$106,ROW($E45),5),"")</f>
        <v>Outreach and Case Management for the Disabled, Chronically Homeless</v>
      </c>
      <c r="C40" s="293" t="str">
        <f>IF(INDEX('CoC Ranking Data'!$A$1:$CB$106,ROW($E45),7)&lt;&gt;"",INDEX('CoC Ranking Data'!$A$1:$CB$106,ROW($E45),7),"")</f>
        <v>SSO</v>
      </c>
      <c r="D40" s="533">
        <f>'Scoring Summary'!$G42</f>
        <v>78</v>
      </c>
    </row>
    <row r="41" spans="1:4" x14ac:dyDescent="0.2">
      <c r="A41" s="104" t="str">
        <f>IF(INDEX('CoC Ranking Data'!$A$1:$CB$106,ROW($E46),4)&lt;&gt;"",INDEX('CoC Ranking Data'!$A$1:$CB$106,ROW($E46),4),"")</f>
        <v>The Lehigh Conference of Churches</v>
      </c>
      <c r="B41" s="292" t="str">
        <f>IF(INDEX('CoC Ranking Data'!$A$1:$CB$106,ROW($E46),5)&lt;&gt;"",INDEX('CoC Ranking Data'!$A$1:$CB$106,ROW($E46),5),"")</f>
        <v>Pathways Housing</v>
      </c>
      <c r="C41" s="293" t="str">
        <f>IF(INDEX('CoC Ranking Data'!$A$1:$CB$106,ROW($E46),7)&lt;&gt;"",INDEX('CoC Ranking Data'!$A$1:$CB$106,ROW($E46),7),"")</f>
        <v>PH</v>
      </c>
      <c r="D41" s="533">
        <f>'Scoring Summary'!$G43</f>
        <v>74.325000000000003</v>
      </c>
    </row>
    <row r="42" spans="1:4" x14ac:dyDescent="0.2">
      <c r="A42" s="104" t="str">
        <f>IF(INDEX('CoC Ranking Data'!$A$1:$CB$106,ROW($E47),4)&lt;&gt;"",INDEX('CoC Ranking Data'!$A$1:$CB$106,ROW($E47),4),"")</f>
        <v>The Lehigh Conference of Churches</v>
      </c>
      <c r="B42" s="292" t="str">
        <f>IF(INDEX('CoC Ranking Data'!$A$1:$CB$106,ROW($E47),5)&lt;&gt;"",INDEX('CoC Ranking Data'!$A$1:$CB$106,ROW($E47),5),"")</f>
        <v>Pathways Housing 2</v>
      </c>
      <c r="C42" s="293" t="str">
        <f>IF(INDEX('CoC Ranking Data'!$A$1:$CB$106,ROW($E47),7)&lt;&gt;"",INDEX('CoC Ranking Data'!$A$1:$CB$106,ROW($E47),7),"")</f>
        <v>PH</v>
      </c>
      <c r="D42" s="533">
        <f>'Scoring Summary'!$G44</f>
        <v>77.5</v>
      </c>
    </row>
    <row r="43" spans="1:4" x14ac:dyDescent="0.2">
      <c r="A43" s="104" t="str">
        <f>IF(INDEX('CoC Ranking Data'!$A$1:$CB$106,ROW($E48),4)&lt;&gt;"",INDEX('CoC Ranking Data'!$A$1:$CB$106,ROW($E48),4),"")</f>
        <v>The Lehigh Conference of Churches</v>
      </c>
      <c r="B43" s="292" t="str">
        <f>IF(INDEX('CoC Ranking Data'!$A$1:$CB$106,ROW($E48),5)&lt;&gt;"",INDEX('CoC Ranking Data'!$A$1:$CB$106,ROW($E48),5),"")</f>
        <v>Pathways TBRA for Families, Youth and Veterans</v>
      </c>
      <c r="C43" s="293" t="str">
        <f>IF(INDEX('CoC Ranking Data'!$A$1:$CB$106,ROW($E48),7)&lt;&gt;"",INDEX('CoC Ranking Data'!$A$1:$CB$106,ROW($E48),7),"")</f>
        <v>PH</v>
      </c>
      <c r="D43" s="533">
        <f>'Scoring Summary'!$G45</f>
        <v>76.5</v>
      </c>
    </row>
    <row r="44" spans="1:4" x14ac:dyDescent="0.2">
      <c r="A44" s="104" t="str">
        <f>IF(INDEX('CoC Ranking Data'!$A$1:$CB$106,ROW($E49),4)&lt;&gt;"",INDEX('CoC Ranking Data'!$A$1:$CB$106,ROW($E49),4),"")</f>
        <v>The Lehigh Conference of Churches</v>
      </c>
      <c r="B44" s="292" t="str">
        <f>IF(INDEX('CoC Ranking Data'!$A$1:$CB$106,ROW($E49),5)&lt;&gt;"",INDEX('CoC Ranking Data'!$A$1:$CB$106,ROW($E49),5),"")</f>
        <v>Tenant-Based Rental Assistance for the Disabled,Chronically Homeless</v>
      </c>
      <c r="C44" s="293" t="str">
        <f>IF(INDEX('CoC Ranking Data'!$A$1:$CB$106,ROW($E49),7)&lt;&gt;"",INDEX('CoC Ranking Data'!$A$1:$CB$106,ROW($E49),7),"")</f>
        <v>PH</v>
      </c>
      <c r="D44" s="533">
        <f>'Scoring Summary'!$G46</f>
        <v>81</v>
      </c>
    </row>
    <row r="45" spans="1:4" x14ac:dyDescent="0.2">
      <c r="A45" s="104" t="str">
        <f>IF(INDEX('CoC Ranking Data'!$A$1:$CB$106,ROW($E50),4)&lt;&gt;"",INDEX('CoC Ranking Data'!$A$1:$CB$106,ROW($E50),4),"")</f>
        <v>The Salvation Army, a New York Corporation</v>
      </c>
      <c r="B45" s="292" t="str">
        <f>IF(INDEX('CoC Ranking Data'!$A$1:$CB$106,ROW($E50),5)&lt;&gt;"",INDEX('CoC Ranking Data'!$A$1:$CB$106,ROW($E50),5),"")</f>
        <v>Allentown Hospitality House Permanent Housing Program</v>
      </c>
      <c r="C45" s="293" t="str">
        <f>IF(INDEX('CoC Ranking Data'!$A$1:$CB$106,ROW($E50),7)&lt;&gt;"",INDEX('CoC Ranking Data'!$A$1:$CB$106,ROW($E50),7),"")</f>
        <v>PH</v>
      </c>
      <c r="D45" s="533">
        <f>'Scoring Summary'!$G47</f>
        <v>74</v>
      </c>
    </row>
    <row r="46" spans="1:4" x14ac:dyDescent="0.2">
      <c r="A46" s="104" t="str">
        <f>IF(INDEX('CoC Ranking Data'!$A$1:$CB$106,ROW($E51),4)&lt;&gt;"",INDEX('CoC Ranking Data'!$A$1:$CB$106,ROW($E51),4),"")</f>
        <v>The Salvation Army, a New York Corporation</v>
      </c>
      <c r="B46" s="292" t="str">
        <f>IF(INDEX('CoC Ranking Data'!$A$1:$CB$106,ROW($E51),5)&lt;&gt;"",INDEX('CoC Ranking Data'!$A$1:$CB$106,ROW($E51),5),"")</f>
        <v>Salvation Army Carlisle PH Project</v>
      </c>
      <c r="C46" s="293" t="str">
        <f>IF(INDEX('CoC Ranking Data'!$A$1:$CB$106,ROW($E51),7)&lt;&gt;"",INDEX('CoC Ranking Data'!$A$1:$CB$106,ROW($E51),7),"")</f>
        <v>PH</v>
      </c>
      <c r="D46" s="533">
        <f>'Scoring Summary'!$G48</f>
        <v>61.075000000000003</v>
      </c>
    </row>
    <row r="47" spans="1:4" x14ac:dyDescent="0.2">
      <c r="A47" s="104" t="str">
        <f>IF(INDEX('CoC Ranking Data'!$A$1:$CB$106,ROW($E52),4)&lt;&gt;"",INDEX('CoC Ranking Data'!$A$1:$CB$106,ROW($E52),4),"")</f>
        <v>Valley Housing Development Corporation</v>
      </c>
      <c r="B47" s="292" t="str">
        <f>IF(INDEX('CoC Ranking Data'!$A$1:$CB$106,ROW($E52),5)&lt;&gt;"",INDEX('CoC Ranking Data'!$A$1:$CB$106,ROW($E52),5),"")</f>
        <v>VHDC SHP #2 &amp; #3 Consolidation 2018</v>
      </c>
      <c r="C47" s="293" t="str">
        <f>IF(INDEX('CoC Ranking Data'!$A$1:$CB$106,ROW($E52),7)&lt;&gt;"",INDEX('CoC Ranking Data'!$A$1:$CB$106,ROW($E52),7),"")</f>
        <v>PH</v>
      </c>
      <c r="D47" s="533">
        <f>'Scoring Summary'!$G49</f>
        <v>80.924999999999997</v>
      </c>
    </row>
    <row r="48" spans="1:4" x14ac:dyDescent="0.2">
      <c r="A48" s="104" t="str">
        <f>IF(INDEX('CoC Ranking Data'!$A$1:$CB$106,ROW($E53),4)&lt;&gt;"",INDEX('CoC Ranking Data'!$A$1:$CB$106,ROW($E53),4),"")</f>
        <v>Valley Youth House Committee, Inc.</v>
      </c>
      <c r="B48" s="292" t="str">
        <f>IF(INDEX('CoC Ranking Data'!$A$1:$CB$106,ROW($E53),5)&lt;&gt;"",INDEX('CoC Ranking Data'!$A$1:$CB$106,ROW($E53),5),"")</f>
        <v>Lehigh Valley RRH for Families</v>
      </c>
      <c r="C48" s="293" t="str">
        <f>IF(INDEX('CoC Ranking Data'!$A$1:$CB$106,ROW($E53),7)&lt;&gt;"",INDEX('CoC Ranking Data'!$A$1:$CB$106,ROW($E53),7),"")</f>
        <v>PH-RRH</v>
      </c>
      <c r="D48" s="533">
        <f>'Scoring Summary'!$G50</f>
        <v>69.849999999999994</v>
      </c>
    </row>
    <row r="49" spans="1:4" x14ac:dyDescent="0.2">
      <c r="A49" s="104" t="str">
        <f>IF(INDEX('CoC Ranking Data'!$A$1:$CB$106,ROW($E54),4)&lt;&gt;"",INDEX('CoC Ranking Data'!$A$1:$CB$106,ROW($E54),4),"")</f>
        <v/>
      </c>
      <c r="B49" s="292" t="str">
        <f>IF(INDEX('CoC Ranking Data'!$A$1:$CB$106,ROW($E54),5)&lt;&gt;"",INDEX('CoC Ranking Data'!$A$1:$CB$106,ROW($E54),5),"")</f>
        <v/>
      </c>
      <c r="C49" s="293" t="str">
        <f>IF(INDEX('CoC Ranking Data'!$A$1:$CB$106,ROW($E54),7)&lt;&gt;"",INDEX('CoC Ranking Data'!$A$1:$CB$106,ROW($E54),7),"")</f>
        <v/>
      </c>
      <c r="D49" s="533" t="str">
        <f>'Scoring Summary'!$G51</f>
        <v/>
      </c>
    </row>
    <row r="50" spans="1:4" x14ac:dyDescent="0.2">
      <c r="A50" s="104" t="str">
        <f>IF(INDEX('CoC Ranking Data'!$A$1:$CB$106,ROW($E55),4)&lt;&gt;"",INDEX('CoC Ranking Data'!$A$1:$CB$106,ROW($E55),4),"")</f>
        <v/>
      </c>
      <c r="B50" s="292" t="str">
        <f>IF(INDEX('CoC Ranking Data'!$A$1:$CB$106,ROW($E55),5)&lt;&gt;"",INDEX('CoC Ranking Data'!$A$1:$CB$106,ROW($E55),5),"")</f>
        <v/>
      </c>
      <c r="C50" s="293" t="str">
        <f>IF(INDEX('CoC Ranking Data'!$A$1:$CB$106,ROW($E55),7)&lt;&gt;"",INDEX('CoC Ranking Data'!$A$1:$CB$106,ROW($E55),7),"")</f>
        <v/>
      </c>
      <c r="D50" s="533" t="str">
        <f>'Scoring Summary'!$G52</f>
        <v/>
      </c>
    </row>
    <row r="51" spans="1:4" x14ac:dyDescent="0.2">
      <c r="A51" s="104" t="str">
        <f>IF(INDEX('CoC Ranking Data'!$A$1:$CB$106,ROW($E56),4)&lt;&gt;"",INDEX('CoC Ranking Data'!$A$1:$CB$106,ROW($E56),4),"")</f>
        <v/>
      </c>
      <c r="B51" s="292" t="str">
        <f>IF(INDEX('CoC Ranking Data'!$A$1:$CB$106,ROW($E56),5)&lt;&gt;"",INDEX('CoC Ranking Data'!$A$1:$CB$106,ROW($E56),5),"")</f>
        <v/>
      </c>
      <c r="C51" s="293" t="str">
        <f>IF(INDEX('CoC Ranking Data'!$A$1:$CB$106,ROW($E56),7)&lt;&gt;"",INDEX('CoC Ranking Data'!$A$1:$CB$106,ROW($E56),7),"")</f>
        <v/>
      </c>
      <c r="D51" s="533" t="str">
        <f>'Scoring Summary'!$G53</f>
        <v/>
      </c>
    </row>
    <row r="52" spans="1:4" x14ac:dyDescent="0.2">
      <c r="A52" s="104" t="str">
        <f>IF(INDEX('CoC Ranking Data'!$A$1:$CB$106,ROW($E57),4)&lt;&gt;"",INDEX('CoC Ranking Data'!$A$1:$CB$106,ROW($E57),4),"")</f>
        <v/>
      </c>
      <c r="B52" s="292" t="str">
        <f>IF(INDEX('CoC Ranking Data'!$A$1:$CB$106,ROW($E57),5)&lt;&gt;"",INDEX('CoC Ranking Data'!$A$1:$CB$106,ROW($E57),5),"")</f>
        <v/>
      </c>
      <c r="C52" s="293" t="str">
        <f>IF(INDEX('CoC Ranking Data'!$A$1:$CB$106,ROW($E57),7)&lt;&gt;"",INDEX('CoC Ranking Data'!$A$1:$CB$106,ROW($E57),7),"")</f>
        <v/>
      </c>
      <c r="D52" s="533" t="str">
        <f>'Scoring Summary'!$G54</f>
        <v/>
      </c>
    </row>
    <row r="53" spans="1:4" x14ac:dyDescent="0.2">
      <c r="A53" s="104" t="str">
        <f>IF(INDEX('CoC Ranking Data'!$A$1:$CB$106,ROW($E58),4)&lt;&gt;"",INDEX('CoC Ranking Data'!$A$1:$CB$106,ROW($E58),4),"")</f>
        <v/>
      </c>
      <c r="B53" s="292" t="str">
        <f>IF(INDEX('CoC Ranking Data'!$A$1:$CB$106,ROW($E58),5)&lt;&gt;"",INDEX('CoC Ranking Data'!$A$1:$CB$106,ROW($E58),5),"")</f>
        <v/>
      </c>
      <c r="C53" s="293" t="str">
        <f>IF(INDEX('CoC Ranking Data'!$A$1:$CB$106,ROW($E58),7)&lt;&gt;"",INDEX('CoC Ranking Data'!$A$1:$CB$106,ROW($E58),7),"")</f>
        <v/>
      </c>
      <c r="D53" s="533" t="str">
        <f>'Scoring Summary'!$G55</f>
        <v/>
      </c>
    </row>
    <row r="54" spans="1:4" x14ac:dyDescent="0.2">
      <c r="A54" s="104" t="str">
        <f>IF(INDEX('CoC Ranking Data'!$A$1:$CB$106,ROW($E59),4)&lt;&gt;"",INDEX('CoC Ranking Data'!$A$1:$CB$106,ROW($E59),4),"")</f>
        <v/>
      </c>
      <c r="B54" s="292" t="str">
        <f>IF(INDEX('CoC Ranking Data'!$A$1:$CB$106,ROW($E59),5)&lt;&gt;"",INDEX('CoC Ranking Data'!$A$1:$CB$106,ROW($E59),5),"")</f>
        <v/>
      </c>
      <c r="C54" s="293" t="str">
        <f>IF(INDEX('CoC Ranking Data'!$A$1:$CB$106,ROW($E59),7)&lt;&gt;"",INDEX('CoC Ranking Data'!$A$1:$CB$106,ROW($E59),7),"")</f>
        <v/>
      </c>
      <c r="D54" s="533" t="str">
        <f>'Scoring Summary'!$G56</f>
        <v/>
      </c>
    </row>
    <row r="55" spans="1:4" x14ac:dyDescent="0.2">
      <c r="A55" s="104" t="str">
        <f>IF(INDEX('CoC Ranking Data'!$A$1:$CB$106,ROW($E60),4)&lt;&gt;"",INDEX('CoC Ranking Data'!$A$1:$CB$106,ROW($E60),4),"")</f>
        <v/>
      </c>
      <c r="B55" s="292" t="str">
        <f>IF(INDEX('CoC Ranking Data'!$A$1:$CB$106,ROW($E60),5)&lt;&gt;"",INDEX('CoC Ranking Data'!$A$1:$CB$106,ROW($E60),5),"")</f>
        <v/>
      </c>
      <c r="C55" s="293" t="str">
        <f>IF(INDEX('CoC Ranking Data'!$A$1:$CB$106,ROW($E60),7)&lt;&gt;"",INDEX('CoC Ranking Data'!$A$1:$CB$106,ROW($E60),7),"")</f>
        <v/>
      </c>
      <c r="D55" s="533" t="str">
        <f>'Scoring Summary'!$G57</f>
        <v/>
      </c>
    </row>
    <row r="56" spans="1:4" x14ac:dyDescent="0.2">
      <c r="A56" s="104" t="str">
        <f>IF(INDEX('CoC Ranking Data'!$A$1:$CB$106,ROW($E61),4)&lt;&gt;"",INDEX('CoC Ranking Data'!$A$1:$CB$106,ROW($E61),4),"")</f>
        <v/>
      </c>
      <c r="B56" s="292" t="str">
        <f>IF(INDEX('CoC Ranking Data'!$A$1:$CB$106,ROW($E61),5)&lt;&gt;"",INDEX('CoC Ranking Data'!$A$1:$CB$106,ROW($E61),5),"")</f>
        <v/>
      </c>
      <c r="C56" s="293" t="str">
        <f>IF(INDEX('CoC Ranking Data'!$A$1:$CB$106,ROW($E61),7)&lt;&gt;"",INDEX('CoC Ranking Data'!$A$1:$CB$106,ROW($E61),7),"")</f>
        <v/>
      </c>
      <c r="D56" s="533" t="str">
        <f>'Scoring Summary'!$G58</f>
        <v/>
      </c>
    </row>
    <row r="57" spans="1:4" x14ac:dyDescent="0.2">
      <c r="A57" s="104" t="str">
        <f>IF(INDEX('CoC Ranking Data'!$A$1:$CB$106,ROW($E62),4)&lt;&gt;"",INDEX('CoC Ranking Data'!$A$1:$CB$106,ROW($E62),4),"")</f>
        <v/>
      </c>
      <c r="B57" s="292" t="str">
        <f>IF(INDEX('CoC Ranking Data'!$A$1:$CB$106,ROW($E62),5)&lt;&gt;"",INDEX('CoC Ranking Data'!$A$1:$CB$106,ROW($E62),5),"")</f>
        <v/>
      </c>
      <c r="C57" s="293" t="str">
        <f>IF(INDEX('CoC Ranking Data'!$A$1:$CB$106,ROW($E62),7)&lt;&gt;"",INDEX('CoC Ranking Data'!$A$1:$CB$106,ROW($E62),7),"")</f>
        <v/>
      </c>
      <c r="D57" s="533" t="str">
        <f>'Scoring Summary'!$G59</f>
        <v/>
      </c>
    </row>
    <row r="58" spans="1:4" x14ac:dyDescent="0.2">
      <c r="A58" s="104" t="str">
        <f>IF(INDEX('CoC Ranking Data'!$A$1:$CB$106,ROW($E63),4)&lt;&gt;"",INDEX('CoC Ranking Data'!$A$1:$CB$106,ROW($E63),4),"")</f>
        <v/>
      </c>
      <c r="B58" s="292" t="str">
        <f>IF(INDEX('CoC Ranking Data'!$A$1:$CB$106,ROW($E63),5)&lt;&gt;"",INDEX('CoC Ranking Data'!$A$1:$CB$106,ROW($E63),5),"")</f>
        <v/>
      </c>
      <c r="C58" s="293" t="str">
        <f>IF(INDEX('CoC Ranking Data'!$A$1:$CB$106,ROW($E63),7)&lt;&gt;"",INDEX('CoC Ranking Data'!$A$1:$CB$106,ROW($E63),7),"")</f>
        <v/>
      </c>
      <c r="D58" s="533" t="str">
        <f>'Scoring Summary'!$G60</f>
        <v/>
      </c>
    </row>
    <row r="59" spans="1:4" x14ac:dyDescent="0.2">
      <c r="A59" s="104" t="str">
        <f>IF(INDEX('CoC Ranking Data'!$A$1:$CB$106,ROW($E64),4)&lt;&gt;"",INDEX('CoC Ranking Data'!$A$1:$CB$106,ROW($E64),4),"")</f>
        <v/>
      </c>
      <c r="B59" s="292" t="str">
        <f>IF(INDEX('CoC Ranking Data'!$A$1:$CB$106,ROW($E64),5)&lt;&gt;"",INDEX('CoC Ranking Data'!$A$1:$CB$106,ROW($E64),5),"")</f>
        <v/>
      </c>
      <c r="C59" s="293" t="str">
        <f>IF(INDEX('CoC Ranking Data'!$A$1:$CB$106,ROW($E64),7)&lt;&gt;"",INDEX('CoC Ranking Data'!$A$1:$CB$106,ROW($E64),7),"")</f>
        <v/>
      </c>
      <c r="D59" s="533" t="str">
        <f>'Scoring Summary'!$G61</f>
        <v/>
      </c>
    </row>
    <row r="60" spans="1:4" x14ac:dyDescent="0.2">
      <c r="A60" s="104" t="str">
        <f>IF(INDEX('CoC Ranking Data'!$A$1:$CB$106,ROW($E65),4)&lt;&gt;"",INDEX('CoC Ranking Data'!$A$1:$CB$106,ROW($E65),4),"")</f>
        <v/>
      </c>
      <c r="B60" s="292" t="str">
        <f>IF(INDEX('CoC Ranking Data'!$A$1:$CB$106,ROW($E65),5)&lt;&gt;"",INDEX('CoC Ranking Data'!$A$1:$CB$106,ROW($E65),5),"")</f>
        <v/>
      </c>
      <c r="C60" s="293" t="str">
        <f>IF(INDEX('CoC Ranking Data'!$A$1:$CB$106,ROW($E65),7)&lt;&gt;"",INDEX('CoC Ranking Data'!$A$1:$CB$106,ROW($E65),7),"")</f>
        <v/>
      </c>
      <c r="D60" s="533" t="str">
        <f>'Scoring Summary'!$G62</f>
        <v/>
      </c>
    </row>
    <row r="61" spans="1:4" x14ac:dyDescent="0.2">
      <c r="A61" s="104" t="str">
        <f>IF(INDEX('CoC Ranking Data'!$A$1:$CB$106,ROW($E66),4)&lt;&gt;"",INDEX('CoC Ranking Data'!$A$1:$CB$106,ROW($E66),4),"")</f>
        <v/>
      </c>
      <c r="B61" s="292" t="str">
        <f>IF(INDEX('CoC Ranking Data'!$A$1:$CB$106,ROW($E66),5)&lt;&gt;"",INDEX('CoC Ranking Data'!$A$1:$CB$106,ROW($E66),5),"")</f>
        <v/>
      </c>
      <c r="C61" s="293" t="str">
        <f>IF(INDEX('CoC Ranking Data'!$A$1:$CB$106,ROW($E66),7)&lt;&gt;"",INDEX('CoC Ranking Data'!$A$1:$CB$106,ROW($E66),7),"")</f>
        <v/>
      </c>
      <c r="D61" s="533" t="str">
        <f>'Scoring Summary'!$G63</f>
        <v/>
      </c>
    </row>
    <row r="62" spans="1:4" x14ac:dyDescent="0.2">
      <c r="A62" s="104" t="str">
        <f>IF(INDEX('CoC Ranking Data'!$A$1:$CB$106,ROW($E67),4)&lt;&gt;"",INDEX('CoC Ranking Data'!$A$1:$CB$106,ROW($E67),4),"")</f>
        <v/>
      </c>
      <c r="B62" s="292" t="str">
        <f>IF(INDEX('CoC Ranking Data'!$A$1:$CB$106,ROW($E67),5)&lt;&gt;"",INDEX('CoC Ranking Data'!$A$1:$CB$106,ROW($E67),5),"")</f>
        <v/>
      </c>
      <c r="C62" s="293" t="str">
        <f>IF(INDEX('CoC Ranking Data'!$A$1:$CB$106,ROW($E67),7)&lt;&gt;"",INDEX('CoC Ranking Data'!$A$1:$CB$106,ROW($E67),7),"")</f>
        <v/>
      </c>
      <c r="D62" s="533" t="str">
        <f>'Scoring Summary'!$G64</f>
        <v/>
      </c>
    </row>
    <row r="63" spans="1:4" x14ac:dyDescent="0.2">
      <c r="A63" s="104" t="str">
        <f>IF(INDEX('CoC Ranking Data'!$A$1:$CB$106,ROW($E68),4)&lt;&gt;"",INDEX('CoC Ranking Data'!$A$1:$CB$106,ROW($E68),4),"")</f>
        <v/>
      </c>
      <c r="B63" s="292" t="str">
        <f>IF(INDEX('CoC Ranking Data'!$A$1:$CB$106,ROW($E68),5)&lt;&gt;"",INDEX('CoC Ranking Data'!$A$1:$CB$106,ROW($E68),5),"")</f>
        <v/>
      </c>
      <c r="C63" s="293" t="str">
        <f>IF(INDEX('CoC Ranking Data'!$A$1:$CB$106,ROW($E68),7)&lt;&gt;"",INDEX('CoC Ranking Data'!$A$1:$CB$106,ROW($E68),7),"")</f>
        <v/>
      </c>
      <c r="D63" s="533" t="str">
        <f>'Scoring Summary'!$G65</f>
        <v/>
      </c>
    </row>
    <row r="64" spans="1:4" x14ac:dyDescent="0.2">
      <c r="A64" s="104" t="str">
        <f>IF(INDEX('CoC Ranking Data'!$A$1:$CB$106,ROW($E69),4)&lt;&gt;"",INDEX('CoC Ranking Data'!$A$1:$CB$106,ROW($E69),4),"")</f>
        <v/>
      </c>
      <c r="B64" s="292" t="str">
        <f>IF(INDEX('CoC Ranking Data'!$A$1:$CB$106,ROW($E69),5)&lt;&gt;"",INDEX('CoC Ranking Data'!$A$1:$CB$106,ROW($E69),5),"")</f>
        <v/>
      </c>
      <c r="C64" s="293" t="str">
        <f>IF(INDEX('CoC Ranking Data'!$A$1:$CB$106,ROW($E69),7)&lt;&gt;"",INDEX('CoC Ranking Data'!$A$1:$CB$106,ROW($E69),7),"")</f>
        <v/>
      </c>
      <c r="D64" s="533" t="str">
        <f>'Scoring Summary'!$G66</f>
        <v/>
      </c>
    </row>
    <row r="65" spans="1:4" x14ac:dyDescent="0.2">
      <c r="A65" s="104" t="str">
        <f>IF(INDEX('CoC Ranking Data'!$A$1:$CB$106,ROW($E70),4)&lt;&gt;"",INDEX('CoC Ranking Data'!$A$1:$CB$106,ROW($E70),4),"")</f>
        <v/>
      </c>
      <c r="B65" s="292" t="str">
        <f>IF(INDEX('CoC Ranking Data'!$A$1:$CB$106,ROW($E70),5)&lt;&gt;"",INDEX('CoC Ranking Data'!$A$1:$CB$106,ROW($E70),5),"")</f>
        <v/>
      </c>
      <c r="C65" s="293" t="str">
        <f>IF(INDEX('CoC Ranking Data'!$A$1:$CB$106,ROW($E70),7)&lt;&gt;"",INDEX('CoC Ranking Data'!$A$1:$CB$106,ROW($E70),7),"")</f>
        <v/>
      </c>
      <c r="D65" s="533" t="str">
        <f>'Scoring Summary'!$G67</f>
        <v/>
      </c>
    </row>
    <row r="66" spans="1:4" x14ac:dyDescent="0.2">
      <c r="A66" s="104" t="str">
        <f>IF(INDEX('CoC Ranking Data'!$A$1:$CB$106,ROW($E71),4)&lt;&gt;"",INDEX('CoC Ranking Data'!$A$1:$CB$106,ROW($E71),4),"")</f>
        <v/>
      </c>
      <c r="B66" s="292" t="str">
        <f>IF(INDEX('CoC Ranking Data'!$A$1:$CB$106,ROW($E71),5)&lt;&gt;"",INDEX('CoC Ranking Data'!$A$1:$CB$106,ROW($E71),5),"")</f>
        <v/>
      </c>
      <c r="C66" s="293" t="str">
        <f>IF(INDEX('CoC Ranking Data'!$A$1:$CB$106,ROW($E71),7)&lt;&gt;"",INDEX('CoC Ranking Data'!$A$1:$CB$106,ROW($E71),7),"")</f>
        <v/>
      </c>
      <c r="D66" s="533" t="str">
        <f>'Scoring Summary'!$G68</f>
        <v/>
      </c>
    </row>
    <row r="67" spans="1:4" x14ac:dyDescent="0.2">
      <c r="A67" s="104" t="str">
        <f>IF(INDEX('CoC Ranking Data'!$A$1:$CB$106,ROW($E72),4)&lt;&gt;"",INDEX('CoC Ranking Data'!$A$1:$CB$106,ROW($E72),4),"")</f>
        <v/>
      </c>
      <c r="B67" s="292" t="str">
        <f>IF(INDEX('CoC Ranking Data'!$A$1:$CB$106,ROW($E72),5)&lt;&gt;"",INDEX('CoC Ranking Data'!$A$1:$CB$106,ROW($E72),5),"")</f>
        <v/>
      </c>
      <c r="C67" s="293" t="str">
        <f>IF(INDEX('CoC Ranking Data'!$A$1:$CB$106,ROW($E72),7)&lt;&gt;"",INDEX('CoC Ranking Data'!$A$1:$CB$106,ROW($E72),7),"")</f>
        <v/>
      </c>
      <c r="D67" s="533" t="str">
        <f>'Scoring Summary'!$G69</f>
        <v/>
      </c>
    </row>
    <row r="68" spans="1:4" x14ac:dyDescent="0.2">
      <c r="A68" s="104" t="str">
        <f>IF(INDEX('CoC Ranking Data'!$A$1:$CB$106,ROW($E73),4)&lt;&gt;"",INDEX('CoC Ranking Data'!$A$1:$CB$106,ROW($E73),4),"")</f>
        <v/>
      </c>
      <c r="B68" s="292" t="str">
        <f>IF(INDEX('CoC Ranking Data'!$A$1:$CB$106,ROW($E73),5)&lt;&gt;"",INDEX('CoC Ranking Data'!$A$1:$CB$106,ROW($E73),5),"")</f>
        <v/>
      </c>
      <c r="C68" s="293" t="str">
        <f>IF(INDEX('CoC Ranking Data'!$A$1:$CB$106,ROW($E73),7)&lt;&gt;"",INDEX('CoC Ranking Data'!$A$1:$CB$106,ROW($E73),7),"")</f>
        <v/>
      </c>
      <c r="D68" s="533" t="str">
        <f>'Scoring Summary'!$G70</f>
        <v/>
      </c>
    </row>
    <row r="69" spans="1:4" x14ac:dyDescent="0.2">
      <c r="A69" s="104" t="str">
        <f>IF(INDEX('CoC Ranking Data'!$A$1:$CB$106,ROW($E74),4)&lt;&gt;"",INDEX('CoC Ranking Data'!$A$1:$CB$106,ROW($E74),4),"")</f>
        <v/>
      </c>
      <c r="B69" s="292" t="str">
        <f>IF(INDEX('CoC Ranking Data'!$A$1:$CB$106,ROW($E74),5)&lt;&gt;"",INDEX('CoC Ranking Data'!$A$1:$CB$106,ROW($E74),5),"")</f>
        <v/>
      </c>
      <c r="C69" s="293" t="str">
        <f>IF(INDEX('CoC Ranking Data'!$A$1:$CB$106,ROW($E74),7)&lt;&gt;"",INDEX('CoC Ranking Data'!$A$1:$CB$106,ROW($E74),7),"")</f>
        <v/>
      </c>
      <c r="D69" s="533" t="str">
        <f>'Scoring Summary'!$G71</f>
        <v/>
      </c>
    </row>
    <row r="70" spans="1:4" x14ac:dyDescent="0.2">
      <c r="A70" s="104" t="str">
        <f>IF(INDEX('CoC Ranking Data'!$A$1:$CB$106,ROW($E75),4)&lt;&gt;"",INDEX('CoC Ranking Data'!$A$1:$CB$106,ROW($E75),4),"")</f>
        <v/>
      </c>
      <c r="B70" s="292" t="str">
        <f>IF(INDEX('CoC Ranking Data'!$A$1:$CB$106,ROW($E75),5)&lt;&gt;"",INDEX('CoC Ranking Data'!$A$1:$CB$106,ROW($E75),5),"")</f>
        <v/>
      </c>
      <c r="C70" s="293" t="str">
        <f>IF(INDEX('CoC Ranking Data'!$A$1:$CB$106,ROW($E75),7)&lt;&gt;"",INDEX('CoC Ranking Data'!$A$1:$CB$106,ROW($E75),7),"")</f>
        <v/>
      </c>
      <c r="D70" s="533" t="str">
        <f>'Scoring Summary'!$G72</f>
        <v/>
      </c>
    </row>
    <row r="71" spans="1:4" x14ac:dyDescent="0.2">
      <c r="A71" s="104" t="str">
        <f>IF(INDEX('CoC Ranking Data'!$A$1:$CB$106,ROW($E76),4)&lt;&gt;"",INDEX('CoC Ranking Data'!$A$1:$CB$106,ROW($E76),4),"")</f>
        <v/>
      </c>
      <c r="B71" s="292" t="str">
        <f>IF(INDEX('CoC Ranking Data'!$A$1:$CB$106,ROW($E76),5)&lt;&gt;"",INDEX('CoC Ranking Data'!$A$1:$CB$106,ROW($E76),5),"")</f>
        <v/>
      </c>
      <c r="C71" s="293" t="str">
        <f>IF(INDEX('CoC Ranking Data'!$A$1:$CB$106,ROW($E76),7)&lt;&gt;"",INDEX('CoC Ranking Data'!$A$1:$CB$106,ROW($E76),7),"")</f>
        <v/>
      </c>
      <c r="D71" s="533" t="str">
        <f>'Scoring Summary'!$G73</f>
        <v/>
      </c>
    </row>
    <row r="72" spans="1:4" x14ac:dyDescent="0.2">
      <c r="A72" s="104" t="str">
        <f>IF(INDEX('CoC Ranking Data'!$A$1:$CB$106,ROW($E77),4)&lt;&gt;"",INDEX('CoC Ranking Data'!$A$1:$CB$106,ROW($E77),4),"")</f>
        <v/>
      </c>
      <c r="B72" s="292" t="str">
        <f>IF(INDEX('CoC Ranking Data'!$A$1:$CB$106,ROW($E77),5)&lt;&gt;"",INDEX('CoC Ranking Data'!$A$1:$CB$106,ROW($E77),5),"")</f>
        <v/>
      </c>
      <c r="C72" s="293" t="str">
        <f>IF(INDEX('CoC Ranking Data'!$A$1:$CB$106,ROW($E77),7)&lt;&gt;"",INDEX('CoC Ranking Data'!$A$1:$CB$106,ROW($E77),7),"")</f>
        <v/>
      </c>
      <c r="D72" s="533" t="str">
        <f>'Scoring Summary'!$G74</f>
        <v/>
      </c>
    </row>
    <row r="73" spans="1:4" x14ac:dyDescent="0.2">
      <c r="A73" s="104" t="str">
        <f>IF(INDEX('CoC Ranking Data'!$A$1:$CB$106,ROW($E78),4)&lt;&gt;"",INDEX('CoC Ranking Data'!$A$1:$CB$106,ROW($E78),4),"")</f>
        <v/>
      </c>
      <c r="B73" s="292" t="str">
        <f>IF(INDEX('CoC Ranking Data'!$A$1:$CB$106,ROW($E78),5)&lt;&gt;"",INDEX('CoC Ranking Data'!$A$1:$CB$106,ROW($E78),5),"")</f>
        <v/>
      </c>
      <c r="C73" s="293" t="str">
        <f>IF(INDEX('CoC Ranking Data'!$A$1:$CB$106,ROW($E78),7)&lt;&gt;"",INDEX('CoC Ranking Data'!$A$1:$CB$106,ROW($E78),7),"")</f>
        <v/>
      </c>
      <c r="D73" s="533" t="str">
        <f>'Scoring Summary'!$G75</f>
        <v/>
      </c>
    </row>
    <row r="74" spans="1:4" x14ac:dyDescent="0.2">
      <c r="A74" s="104" t="str">
        <f>IF(INDEX('CoC Ranking Data'!$A$1:$CB$106,ROW($E79),4)&lt;&gt;"",INDEX('CoC Ranking Data'!$A$1:$CB$106,ROW($E79),4),"")</f>
        <v/>
      </c>
      <c r="B74" s="292" t="str">
        <f>IF(INDEX('CoC Ranking Data'!$A$1:$CB$106,ROW($E79),5)&lt;&gt;"",INDEX('CoC Ranking Data'!$A$1:$CB$106,ROW($E79),5),"")</f>
        <v/>
      </c>
      <c r="C74" s="293" t="str">
        <f>IF(INDEX('CoC Ranking Data'!$A$1:$CB$106,ROW($E79),7)&lt;&gt;"",INDEX('CoC Ranking Data'!$A$1:$CB$106,ROW($E79),7),"")</f>
        <v/>
      </c>
      <c r="D74" s="533" t="str">
        <f>'Scoring Summary'!$G76</f>
        <v/>
      </c>
    </row>
    <row r="75" spans="1:4" x14ac:dyDescent="0.2">
      <c r="A75" s="104" t="str">
        <f>IF(INDEX('CoC Ranking Data'!$A$1:$CB$106,ROW($E80),4)&lt;&gt;"",INDEX('CoC Ranking Data'!$A$1:$CB$106,ROW($E80),4),"")</f>
        <v/>
      </c>
      <c r="B75" s="292" t="str">
        <f>IF(INDEX('CoC Ranking Data'!$A$1:$CB$106,ROW($E80),5)&lt;&gt;"",INDEX('CoC Ranking Data'!$A$1:$CB$106,ROW($E80),5),"")</f>
        <v/>
      </c>
      <c r="C75" s="293" t="str">
        <f>IF(INDEX('CoC Ranking Data'!$A$1:$CB$106,ROW($E80),7)&lt;&gt;"",INDEX('CoC Ranking Data'!$A$1:$CB$106,ROW($E80),7),"")</f>
        <v/>
      </c>
      <c r="D75" s="533" t="str">
        <f>'Scoring Summary'!$G77</f>
        <v/>
      </c>
    </row>
    <row r="76" spans="1:4" x14ac:dyDescent="0.2">
      <c r="A76" s="104" t="str">
        <f>IF(INDEX('CoC Ranking Data'!$A$1:$CB$106,ROW($E81),4)&lt;&gt;"",INDEX('CoC Ranking Data'!$A$1:$CB$106,ROW($E81),4),"")</f>
        <v/>
      </c>
      <c r="B76" s="292" t="str">
        <f>IF(INDEX('CoC Ranking Data'!$A$1:$CB$106,ROW($E81),5)&lt;&gt;"",INDEX('CoC Ranking Data'!$A$1:$CB$106,ROW($E81),5),"")</f>
        <v/>
      </c>
      <c r="C76" s="293" t="str">
        <f>IF(INDEX('CoC Ranking Data'!$A$1:$CB$106,ROW($E81),7)&lt;&gt;"",INDEX('CoC Ranking Data'!$A$1:$CB$106,ROW($E81),7),"")</f>
        <v/>
      </c>
      <c r="D76" s="533" t="str">
        <f>'Scoring Summary'!$G78</f>
        <v/>
      </c>
    </row>
    <row r="77" spans="1:4" x14ac:dyDescent="0.2">
      <c r="A77" s="104" t="str">
        <f>IF(INDEX('CoC Ranking Data'!$A$1:$CB$106,ROW($E82),4)&lt;&gt;"",INDEX('CoC Ranking Data'!$A$1:$CB$106,ROW($E82),4),"")</f>
        <v/>
      </c>
      <c r="B77" s="292" t="str">
        <f>IF(INDEX('CoC Ranking Data'!$A$1:$CB$106,ROW($E82),5)&lt;&gt;"",INDEX('CoC Ranking Data'!$A$1:$CB$106,ROW($E82),5),"")</f>
        <v/>
      </c>
      <c r="C77" s="293" t="str">
        <f>IF(INDEX('CoC Ranking Data'!$A$1:$CB$106,ROW($E82),7)&lt;&gt;"",INDEX('CoC Ranking Data'!$A$1:$CB$106,ROW($E82),7),"")</f>
        <v/>
      </c>
      <c r="D77" s="533" t="str">
        <f>'Scoring Summary'!$G79</f>
        <v/>
      </c>
    </row>
    <row r="78" spans="1:4" x14ac:dyDescent="0.2">
      <c r="A78" s="104" t="str">
        <f>IF(INDEX('CoC Ranking Data'!$A$1:$CB$106,ROW($E83),4)&lt;&gt;"",INDEX('CoC Ranking Data'!$A$1:$CB$106,ROW($E83),4),"")</f>
        <v/>
      </c>
      <c r="B78" s="292" t="str">
        <f>IF(INDEX('CoC Ranking Data'!$A$1:$CB$106,ROW($E83),5)&lt;&gt;"",INDEX('CoC Ranking Data'!$A$1:$CB$106,ROW($E83),5),"")</f>
        <v/>
      </c>
      <c r="C78" s="293" t="str">
        <f>IF(INDEX('CoC Ranking Data'!$A$1:$CB$106,ROW($E83),7)&lt;&gt;"",INDEX('CoC Ranking Data'!$A$1:$CB$106,ROW($E83),7),"")</f>
        <v/>
      </c>
      <c r="D78" s="533" t="str">
        <f>'Scoring Summary'!$G80</f>
        <v/>
      </c>
    </row>
    <row r="79" spans="1:4" x14ac:dyDescent="0.2">
      <c r="A79" s="104" t="str">
        <f>IF(INDEX('CoC Ranking Data'!$A$1:$CB$106,ROW($E84),4)&lt;&gt;"",INDEX('CoC Ranking Data'!$A$1:$CB$106,ROW($E84),4),"")</f>
        <v/>
      </c>
      <c r="B79" s="292" t="str">
        <f>IF(INDEX('CoC Ranking Data'!$A$1:$CB$106,ROW($E84),5)&lt;&gt;"",INDEX('CoC Ranking Data'!$A$1:$CB$106,ROW($E84),5),"")</f>
        <v/>
      </c>
      <c r="C79" s="293" t="str">
        <f>IF(INDEX('CoC Ranking Data'!$A$1:$CB$106,ROW($E84),7)&lt;&gt;"",INDEX('CoC Ranking Data'!$A$1:$CB$106,ROW($E84),7),"")</f>
        <v/>
      </c>
      <c r="D79" s="533" t="str">
        <f>'Scoring Summary'!$G81</f>
        <v/>
      </c>
    </row>
    <row r="80" spans="1:4" x14ac:dyDescent="0.2">
      <c r="A80" s="104" t="str">
        <f>IF(INDEX('CoC Ranking Data'!$A$1:$CB$106,ROW($E85),4)&lt;&gt;"",INDEX('CoC Ranking Data'!$A$1:$CB$106,ROW($E85),4),"")</f>
        <v/>
      </c>
      <c r="B80" s="292" t="str">
        <f>IF(INDEX('CoC Ranking Data'!$A$1:$CB$106,ROW($E85),5)&lt;&gt;"",INDEX('CoC Ranking Data'!$A$1:$CB$106,ROW($E85),5),"")</f>
        <v/>
      </c>
      <c r="C80" s="293" t="str">
        <f>IF(INDEX('CoC Ranking Data'!$A$1:$CB$106,ROW($E85),7)&lt;&gt;"",INDEX('CoC Ranking Data'!$A$1:$CB$106,ROW($E85),7),"")</f>
        <v/>
      </c>
      <c r="D80" s="533" t="str">
        <f>'Scoring Summary'!$G82</f>
        <v/>
      </c>
    </row>
    <row r="81" spans="1:4" x14ac:dyDescent="0.2">
      <c r="A81" s="104" t="str">
        <f>IF(INDEX('CoC Ranking Data'!$A$1:$CB$106,ROW($E86),4)&lt;&gt;"",INDEX('CoC Ranking Data'!$A$1:$CB$106,ROW($E86),4),"")</f>
        <v/>
      </c>
      <c r="B81" s="292" t="str">
        <f>IF(INDEX('CoC Ranking Data'!$A$1:$CB$106,ROW($E86),5)&lt;&gt;"",INDEX('CoC Ranking Data'!$A$1:$CB$106,ROW($E86),5),"")</f>
        <v/>
      </c>
      <c r="C81" s="293" t="str">
        <f>IF(INDEX('CoC Ranking Data'!$A$1:$CB$106,ROW($E86),7)&lt;&gt;"",INDEX('CoC Ranking Data'!$A$1:$CB$106,ROW($E86),7),"")</f>
        <v/>
      </c>
      <c r="D81" s="533" t="str">
        <f>'Scoring Summary'!$G83</f>
        <v/>
      </c>
    </row>
    <row r="82" spans="1:4" x14ac:dyDescent="0.2">
      <c r="A82" s="104" t="str">
        <f>IF(INDEX('CoC Ranking Data'!$A$1:$CB$106,ROW($E87),4)&lt;&gt;"",INDEX('CoC Ranking Data'!$A$1:$CB$106,ROW($E87),4),"")</f>
        <v/>
      </c>
      <c r="B82" s="292" t="str">
        <f>IF(INDEX('CoC Ranking Data'!$A$1:$CB$106,ROW($E87),5)&lt;&gt;"",INDEX('CoC Ranking Data'!$A$1:$CB$106,ROW($E87),5),"")</f>
        <v/>
      </c>
      <c r="C82" s="293" t="str">
        <f>IF(INDEX('CoC Ranking Data'!$A$1:$CB$106,ROW($E87),7)&lt;&gt;"",INDEX('CoC Ranking Data'!$A$1:$CB$106,ROW($E87),7),"")</f>
        <v/>
      </c>
      <c r="D82" s="533" t="str">
        <f>'Scoring Summary'!$G84</f>
        <v/>
      </c>
    </row>
    <row r="83" spans="1:4" x14ac:dyDescent="0.2">
      <c r="A83" s="104" t="str">
        <f>IF(INDEX('CoC Ranking Data'!$A$1:$CB$106,ROW($E88),4)&lt;&gt;"",INDEX('CoC Ranking Data'!$A$1:$CB$106,ROW($E88),4),"")</f>
        <v/>
      </c>
      <c r="B83" s="292" t="str">
        <f>IF(INDEX('CoC Ranking Data'!$A$1:$CB$106,ROW($E88),5)&lt;&gt;"",INDEX('CoC Ranking Data'!$A$1:$CB$106,ROW($E88),5),"")</f>
        <v/>
      </c>
      <c r="C83" s="293" t="str">
        <f>IF(INDEX('CoC Ranking Data'!$A$1:$CB$106,ROW($E88),7)&lt;&gt;"",INDEX('CoC Ranking Data'!$A$1:$CB$106,ROW($E88),7),"")</f>
        <v/>
      </c>
      <c r="D83" s="533" t="str">
        <f>'Scoring Summary'!$G85</f>
        <v/>
      </c>
    </row>
    <row r="84" spans="1:4" x14ac:dyDescent="0.2">
      <c r="A84" s="104" t="str">
        <f>IF(INDEX('CoC Ranking Data'!$A$1:$CB$106,ROW($E89),4)&lt;&gt;"",INDEX('CoC Ranking Data'!$A$1:$CB$106,ROW($E89),4),"")</f>
        <v/>
      </c>
      <c r="B84" s="292" t="str">
        <f>IF(INDEX('CoC Ranking Data'!$A$1:$CB$106,ROW($E89),5)&lt;&gt;"",INDEX('CoC Ranking Data'!$A$1:$CB$106,ROW($E89),5),"")</f>
        <v/>
      </c>
      <c r="C84" s="293" t="str">
        <f>IF(INDEX('CoC Ranking Data'!$A$1:$CB$106,ROW($E89),7)&lt;&gt;"",INDEX('CoC Ranking Data'!$A$1:$CB$106,ROW($E89),7),"")</f>
        <v/>
      </c>
      <c r="D84" s="533" t="str">
        <f>'Scoring Summary'!$G86</f>
        <v/>
      </c>
    </row>
    <row r="85" spans="1:4" x14ac:dyDescent="0.2">
      <c r="A85" s="104" t="str">
        <f>IF(INDEX('CoC Ranking Data'!$A$1:$CB$106,ROW($E90),4)&lt;&gt;"",INDEX('CoC Ranking Data'!$A$1:$CB$106,ROW($E90),4),"")</f>
        <v/>
      </c>
      <c r="B85" s="292" t="str">
        <f>IF(INDEX('CoC Ranking Data'!$A$1:$CB$106,ROW($E90),5)&lt;&gt;"",INDEX('CoC Ranking Data'!$A$1:$CB$106,ROW($E90),5),"")</f>
        <v/>
      </c>
      <c r="C85" s="293" t="str">
        <f>IF(INDEX('CoC Ranking Data'!$A$1:$CB$106,ROW($E90),7)&lt;&gt;"",INDEX('CoC Ranking Data'!$A$1:$CB$106,ROW($E90),7),"")</f>
        <v/>
      </c>
      <c r="D85" s="533" t="str">
        <f>'Scoring Summary'!$G87</f>
        <v/>
      </c>
    </row>
    <row r="86" spans="1:4" x14ac:dyDescent="0.2">
      <c r="A86" s="104" t="str">
        <f>IF(INDEX('CoC Ranking Data'!$A$1:$CB$106,ROW($E91),4)&lt;&gt;"",INDEX('CoC Ranking Data'!$A$1:$CB$106,ROW($E91),4),"")</f>
        <v/>
      </c>
      <c r="B86" s="292" t="str">
        <f>IF(INDEX('CoC Ranking Data'!$A$1:$CB$106,ROW($E91),5)&lt;&gt;"",INDEX('CoC Ranking Data'!$A$1:$CB$106,ROW($E91),5),"")</f>
        <v/>
      </c>
      <c r="C86" s="293" t="str">
        <f>IF(INDEX('CoC Ranking Data'!$A$1:$CB$106,ROW($E91),7)&lt;&gt;"",INDEX('CoC Ranking Data'!$A$1:$CB$106,ROW($E91),7),"")</f>
        <v/>
      </c>
      <c r="D86" s="533" t="str">
        <f>'Scoring Summary'!$G88</f>
        <v/>
      </c>
    </row>
    <row r="87" spans="1:4" x14ac:dyDescent="0.2">
      <c r="A87" s="104" t="str">
        <f>IF(INDEX('CoC Ranking Data'!$A$1:$CB$106,ROW($E92),4)&lt;&gt;"",INDEX('CoC Ranking Data'!$A$1:$CB$106,ROW($E92),4),"")</f>
        <v/>
      </c>
      <c r="B87" s="292" t="str">
        <f>IF(INDEX('CoC Ranking Data'!$A$1:$CB$106,ROW($E92),5)&lt;&gt;"",INDEX('CoC Ranking Data'!$A$1:$CB$106,ROW($E92),5),"")</f>
        <v/>
      </c>
      <c r="C87" s="293" t="str">
        <f>IF(INDEX('CoC Ranking Data'!$A$1:$CB$106,ROW($E92),7)&lt;&gt;"",INDEX('CoC Ranking Data'!$A$1:$CB$106,ROW($E92),7),"")</f>
        <v/>
      </c>
      <c r="D87" s="533" t="str">
        <f>'Scoring Summary'!$G89</f>
        <v/>
      </c>
    </row>
    <row r="88" spans="1:4" x14ac:dyDescent="0.2">
      <c r="A88" s="104" t="str">
        <f>IF(INDEX('CoC Ranking Data'!$A$1:$CB$106,ROW($E93),4)&lt;&gt;"",INDEX('CoC Ranking Data'!$A$1:$CB$106,ROW($E93),4),"")</f>
        <v/>
      </c>
      <c r="B88" s="292" t="str">
        <f>IF(INDEX('CoC Ranking Data'!$A$1:$CB$106,ROW($E93),5)&lt;&gt;"",INDEX('CoC Ranking Data'!$A$1:$CB$106,ROW($E93),5),"")</f>
        <v/>
      </c>
      <c r="C88" s="293" t="str">
        <f>IF(INDEX('CoC Ranking Data'!$A$1:$CB$106,ROW($E93),7)&lt;&gt;"",INDEX('CoC Ranking Data'!$A$1:$CB$106,ROW($E93),7),"")</f>
        <v/>
      </c>
      <c r="D88" s="533" t="str">
        <f>'Scoring Summary'!$G90</f>
        <v/>
      </c>
    </row>
    <row r="89" spans="1:4" x14ac:dyDescent="0.2">
      <c r="A89" s="104" t="str">
        <f>IF(INDEX('CoC Ranking Data'!$A$1:$CB$106,ROW($E94),4)&lt;&gt;"",INDEX('CoC Ranking Data'!$A$1:$CB$106,ROW($E94),4),"")</f>
        <v/>
      </c>
      <c r="B89" s="292" t="str">
        <f>IF(INDEX('CoC Ranking Data'!$A$1:$CB$106,ROW($E94),5)&lt;&gt;"",INDEX('CoC Ranking Data'!$A$1:$CB$106,ROW($E94),5),"")</f>
        <v/>
      </c>
      <c r="C89" s="293" t="str">
        <f>IF(INDEX('CoC Ranking Data'!$A$1:$CB$106,ROW($E94),7)&lt;&gt;"",INDEX('CoC Ranking Data'!$A$1:$CB$106,ROW($E94),7),"")</f>
        <v/>
      </c>
      <c r="D89" s="533" t="str">
        <f>'Scoring Summary'!$G91</f>
        <v/>
      </c>
    </row>
    <row r="90" spans="1:4" x14ac:dyDescent="0.2">
      <c r="A90" s="104" t="str">
        <f>IF(INDEX('CoC Ranking Data'!$A$1:$CB$106,ROW($E95),4)&lt;&gt;"",INDEX('CoC Ranking Data'!$A$1:$CB$106,ROW($E95),4),"")</f>
        <v/>
      </c>
      <c r="B90" s="292" t="str">
        <f>IF(INDEX('CoC Ranking Data'!$A$1:$CB$106,ROW($E95),5)&lt;&gt;"",INDEX('CoC Ranking Data'!$A$1:$CB$106,ROW($E95),5),"")</f>
        <v/>
      </c>
      <c r="C90" s="293" t="str">
        <f>IF(INDEX('CoC Ranking Data'!$A$1:$CB$106,ROW($E95),7)&lt;&gt;"",INDEX('CoC Ranking Data'!$A$1:$CB$106,ROW($E95),7),"")</f>
        <v/>
      </c>
      <c r="D90" s="533" t="str">
        <f>'Scoring Summary'!$G92</f>
        <v/>
      </c>
    </row>
    <row r="91" spans="1:4" x14ac:dyDescent="0.2">
      <c r="A91" s="104" t="str">
        <f>IF(INDEX('CoC Ranking Data'!$A$1:$CB$106,ROW($E96),4)&lt;&gt;"",INDEX('CoC Ranking Data'!$A$1:$CB$106,ROW($E96),4),"")</f>
        <v/>
      </c>
      <c r="B91" s="292" t="str">
        <f>IF(INDEX('CoC Ranking Data'!$A$1:$CB$106,ROW($E96),5)&lt;&gt;"",INDEX('CoC Ranking Data'!$A$1:$CB$106,ROW($E96),5),"")</f>
        <v/>
      </c>
      <c r="C91" s="293" t="str">
        <f>IF(INDEX('CoC Ranking Data'!$A$1:$CB$106,ROW($E96),7)&lt;&gt;"",INDEX('CoC Ranking Data'!$A$1:$CB$106,ROW($E96),7),"")</f>
        <v/>
      </c>
      <c r="D91" s="533" t="str">
        <f>'Scoring Summary'!$G93</f>
        <v/>
      </c>
    </row>
    <row r="92" spans="1:4" x14ac:dyDescent="0.2">
      <c r="A92" s="104" t="str">
        <f>IF(INDEX('CoC Ranking Data'!$A$1:$CB$106,ROW($E97),4)&lt;&gt;"",INDEX('CoC Ranking Data'!$A$1:$CB$106,ROW($E97),4),"")</f>
        <v/>
      </c>
      <c r="B92" s="292" t="str">
        <f>IF(INDEX('CoC Ranking Data'!$A$1:$CB$106,ROW($E97),5)&lt;&gt;"",INDEX('CoC Ranking Data'!$A$1:$CB$106,ROW($E97),5),"")</f>
        <v/>
      </c>
      <c r="C92" s="293" t="str">
        <f>IF(INDEX('CoC Ranking Data'!$A$1:$CB$106,ROW($E97),7)&lt;&gt;"",INDEX('CoC Ranking Data'!$A$1:$CB$106,ROW($E97),7),"")</f>
        <v/>
      </c>
      <c r="D92" s="533" t="str">
        <f>'Scoring Summary'!$G94</f>
        <v/>
      </c>
    </row>
    <row r="93" spans="1:4" x14ac:dyDescent="0.2">
      <c r="A93" s="104" t="str">
        <f>IF(INDEX('CoC Ranking Data'!$A$1:$CB$106,ROW($E98),4)&lt;&gt;"",INDEX('CoC Ranking Data'!$A$1:$CB$106,ROW($E98),4),"")</f>
        <v/>
      </c>
      <c r="B93" s="292" t="str">
        <f>IF(INDEX('CoC Ranking Data'!$A$1:$CB$106,ROW($E98),5)&lt;&gt;"",INDEX('CoC Ranking Data'!$A$1:$CB$106,ROW($E98),5),"")</f>
        <v/>
      </c>
      <c r="C93" s="293" t="str">
        <f>IF(INDEX('CoC Ranking Data'!$A$1:$CB$106,ROW($E98),7)&lt;&gt;"",INDEX('CoC Ranking Data'!$A$1:$CB$106,ROW($E98),7),"")</f>
        <v/>
      </c>
      <c r="D93" s="533" t="str">
        <f>'Scoring Summary'!$G95</f>
        <v/>
      </c>
    </row>
    <row r="94" spans="1:4" x14ac:dyDescent="0.2">
      <c r="A94" s="104" t="str">
        <f>IF(INDEX('CoC Ranking Data'!$A$1:$CB$106,ROW($E99),4)&lt;&gt;"",INDEX('CoC Ranking Data'!$A$1:$CB$106,ROW($E99),4),"")</f>
        <v/>
      </c>
      <c r="B94" s="292" t="str">
        <f>IF(INDEX('CoC Ranking Data'!$A$1:$CB$106,ROW($E99),5)&lt;&gt;"",INDEX('CoC Ranking Data'!$A$1:$CB$106,ROW($E99),5),"")</f>
        <v/>
      </c>
      <c r="C94" s="293" t="str">
        <f>IF(INDEX('CoC Ranking Data'!$A$1:$CB$106,ROW($E99),7)&lt;&gt;"",INDEX('CoC Ranking Data'!$A$1:$CB$106,ROW($E99),7),"")</f>
        <v/>
      </c>
      <c r="D94" s="533" t="str">
        <f>'Scoring Summary'!$G96</f>
        <v/>
      </c>
    </row>
    <row r="95" spans="1:4" x14ac:dyDescent="0.2">
      <c r="A95" s="104" t="str">
        <f>IF(INDEX('CoC Ranking Data'!$A$1:$CB$106,ROW($E100),4)&lt;&gt;"",INDEX('CoC Ranking Data'!$A$1:$CB$106,ROW($E100),4),"")</f>
        <v/>
      </c>
      <c r="B95" s="292" t="str">
        <f>IF(INDEX('CoC Ranking Data'!$A$1:$CB$106,ROW($E100),5)&lt;&gt;"",INDEX('CoC Ranking Data'!$A$1:$CB$106,ROW($E100),5),"")</f>
        <v/>
      </c>
      <c r="C95" s="293" t="str">
        <f>IF(INDEX('CoC Ranking Data'!$A$1:$CB$106,ROW($E100),7)&lt;&gt;"",INDEX('CoC Ranking Data'!$A$1:$CB$106,ROW($E100),7),"")</f>
        <v/>
      </c>
      <c r="D95" s="533" t="str">
        <f>'Scoring Summary'!$G97</f>
        <v/>
      </c>
    </row>
    <row r="96" spans="1:4" x14ac:dyDescent="0.2">
      <c r="A96" s="104" t="str">
        <f>IF(INDEX('CoC Ranking Data'!$A$1:$CB$106,ROW($E101),4)&lt;&gt;"",INDEX('CoC Ranking Data'!$A$1:$CB$106,ROW($E101),4),"")</f>
        <v/>
      </c>
      <c r="B96" s="292" t="str">
        <f>IF(INDEX('CoC Ranking Data'!$A$1:$CB$106,ROW($E101),5)&lt;&gt;"",INDEX('CoC Ranking Data'!$A$1:$CB$106,ROW($E101),5),"")</f>
        <v/>
      </c>
      <c r="C96" s="293" t="str">
        <f>IF(INDEX('CoC Ranking Data'!$A$1:$CB$106,ROW($E101),7)&lt;&gt;"",INDEX('CoC Ranking Data'!$A$1:$CB$106,ROW($E101),7),"")</f>
        <v/>
      </c>
      <c r="D96" s="533" t="str">
        <f>'Scoring Summary'!$G98</f>
        <v/>
      </c>
    </row>
    <row r="97" spans="1:4" x14ac:dyDescent="0.2">
      <c r="A97" s="104" t="str">
        <f>IF(INDEX('CoC Ranking Data'!$A$1:$CB$106,ROW($E102),4)&lt;&gt;"",INDEX('CoC Ranking Data'!$A$1:$CB$106,ROW($E102),4),"")</f>
        <v/>
      </c>
      <c r="B97" s="292" t="str">
        <f>IF(INDEX('CoC Ranking Data'!$A$1:$CB$106,ROW($E102),5)&lt;&gt;"",INDEX('CoC Ranking Data'!$A$1:$CB$106,ROW($E102),5),"")</f>
        <v/>
      </c>
      <c r="C97" s="293" t="str">
        <f>IF(INDEX('CoC Ranking Data'!$A$1:$CB$106,ROW($E102),7)&lt;&gt;"",INDEX('CoC Ranking Data'!$A$1:$CB$106,ROW($E102),7),"")</f>
        <v/>
      </c>
      <c r="D97" s="533" t="str">
        <f>'Scoring Summary'!$G99</f>
        <v/>
      </c>
    </row>
    <row r="98" spans="1:4" x14ac:dyDescent="0.2">
      <c r="A98" s="104" t="str">
        <f>IF(INDEX('CoC Ranking Data'!$A$1:$CB$106,ROW($E103),4)&lt;&gt;"",INDEX('CoC Ranking Data'!$A$1:$CB$106,ROW($E103),4),"")</f>
        <v/>
      </c>
      <c r="B98" s="292" t="str">
        <f>IF(INDEX('CoC Ranking Data'!$A$1:$CB$106,ROW($E103),5)&lt;&gt;"",INDEX('CoC Ranking Data'!$A$1:$CB$106,ROW($E103),5),"")</f>
        <v/>
      </c>
      <c r="C98" s="293" t="str">
        <f>IF(INDEX('CoC Ranking Data'!$A$1:$CB$106,ROW($E103),7)&lt;&gt;"",INDEX('CoC Ranking Data'!$A$1:$CB$106,ROW($E103),7),"")</f>
        <v/>
      </c>
      <c r="D98" s="533" t="str">
        <f>'Scoring Summary'!$G100</f>
        <v/>
      </c>
    </row>
    <row r="99" spans="1:4" x14ac:dyDescent="0.2">
      <c r="A99" s="104" t="str">
        <f>IF(INDEX('CoC Ranking Data'!$A$1:$CB$106,ROW($E104),4)&lt;&gt;"",INDEX('CoC Ranking Data'!$A$1:$CB$106,ROW($E104),4),"")</f>
        <v/>
      </c>
      <c r="B99" s="292" t="str">
        <f>IF(INDEX('CoC Ranking Data'!$A$1:$CB$106,ROW($E104),5)&lt;&gt;"",INDEX('CoC Ranking Data'!$A$1:$CB$106,ROW($E104),5),"")</f>
        <v/>
      </c>
      <c r="C99" s="293" t="str">
        <f>IF(INDEX('CoC Ranking Data'!$A$1:$CB$106,ROW($E104),7)&lt;&gt;"",INDEX('CoC Ranking Data'!$A$1:$CB$106,ROW($E104),7),"")</f>
        <v/>
      </c>
      <c r="D99" s="533" t="str">
        <f>'Scoring Summary'!$G101</f>
        <v/>
      </c>
    </row>
    <row r="100" spans="1:4" x14ac:dyDescent="0.2">
      <c r="A100" s="104" t="str">
        <f>IF(INDEX('CoC Ranking Data'!$A$1:$CB$106,ROW($E105),4)&lt;&gt;"",INDEX('CoC Ranking Data'!$A$1:$CB$106,ROW($E105),4),"")</f>
        <v/>
      </c>
      <c r="B100" s="292" t="str">
        <f>IF(INDEX('CoC Ranking Data'!$A$1:$CB$106,ROW($E105),5)&lt;&gt;"",INDEX('CoC Ranking Data'!$A$1:$CB$106,ROW($E105),5),"")</f>
        <v/>
      </c>
      <c r="C100" s="293" t="str">
        <f>IF(INDEX('CoC Ranking Data'!$A$1:$CB$106,ROW($E105),7)&lt;&gt;"",INDEX('CoC Ranking Data'!$A$1:$CB$106,ROW($E105),7),"")</f>
        <v/>
      </c>
      <c r="D100" s="533" t="str">
        <f>'Scoring Summary'!$G102</f>
        <v/>
      </c>
    </row>
  </sheetData>
  <sheetProtection algorithmName="SHA-512" hashValue="7ZdbQGYhiGQrWumjo2Q7oEA+eFdyPBr5CooWL5P2bFxJErVuk6HLpErquMma1/NtkZ1ccNQ6cL7P1Z2JiF8l7w==" saltValue="lqQdpAPCfTV3CPd7KD4+Og==" spinCount="100000" sheet="1" objects="1" scenarios="1" selectLockedCells="1"/>
  <autoFilter ref="A3:D49" xr:uid="{00000000-0009-0000-0000-000028000000}"/>
  <hyperlinks>
    <hyperlink ref="D1" location="'Final Scoring Review'!A1" display="Return to Final Scoring" xr:uid="{00000000-0004-0000-2800-000000000000}"/>
  </hyperlink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5"/>
  <dimension ref="A1:J25"/>
  <sheetViews>
    <sheetView workbookViewId="0">
      <selection activeCell="A32" sqref="A32"/>
    </sheetView>
  </sheetViews>
  <sheetFormatPr defaultRowHeight="15" x14ac:dyDescent="0.25"/>
  <cols>
    <col min="1" max="1" width="23.28515625" customWidth="1"/>
  </cols>
  <sheetData>
    <row r="1" spans="1:10" x14ac:dyDescent="0.25">
      <c r="A1" t="s">
        <v>17</v>
      </c>
      <c r="F1" t="s">
        <v>73</v>
      </c>
      <c r="H1" t="s">
        <v>73</v>
      </c>
      <c r="J1" t="s">
        <v>73</v>
      </c>
    </row>
    <row r="2" spans="1:10" x14ac:dyDescent="0.25">
      <c r="A2" t="s">
        <v>15</v>
      </c>
      <c r="F2" t="s">
        <v>74</v>
      </c>
      <c r="H2" t="s">
        <v>78</v>
      </c>
      <c r="J2" t="s">
        <v>78</v>
      </c>
    </row>
    <row r="3" spans="1:10" x14ac:dyDescent="0.25">
      <c r="A3" t="s">
        <v>14</v>
      </c>
      <c r="F3" t="s">
        <v>75</v>
      </c>
      <c r="H3" t="s">
        <v>79</v>
      </c>
      <c r="J3" t="s">
        <v>79</v>
      </c>
    </row>
    <row r="4" spans="1:10" x14ac:dyDescent="0.25">
      <c r="A4" t="s">
        <v>6</v>
      </c>
      <c r="F4" t="s">
        <v>76</v>
      </c>
      <c r="J4" t="s">
        <v>80</v>
      </c>
    </row>
    <row r="5" spans="1:10" x14ac:dyDescent="0.25">
      <c r="A5" t="s">
        <v>11</v>
      </c>
    </row>
    <row r="6" spans="1:10" x14ac:dyDescent="0.25">
      <c r="A6" t="s">
        <v>12</v>
      </c>
    </row>
    <row r="7" spans="1:10" x14ac:dyDescent="0.25">
      <c r="A7" t="s">
        <v>13</v>
      </c>
    </row>
    <row r="8" spans="1:10" x14ac:dyDescent="0.25">
      <c r="A8" t="s">
        <v>9</v>
      </c>
    </row>
    <row r="9" spans="1:10" x14ac:dyDescent="0.25">
      <c r="A9" t="s">
        <v>10</v>
      </c>
    </row>
    <row r="10" spans="1:10" x14ac:dyDescent="0.25">
      <c r="A10" t="s">
        <v>16</v>
      </c>
    </row>
    <row r="11" spans="1:10" x14ac:dyDescent="0.25">
      <c r="A11" t="s">
        <v>8</v>
      </c>
    </row>
    <row r="12" spans="1:10" x14ac:dyDescent="0.25">
      <c r="A12" t="s">
        <v>7</v>
      </c>
    </row>
    <row r="13" spans="1:10" x14ac:dyDescent="0.25">
      <c r="A13" t="s">
        <v>5</v>
      </c>
    </row>
    <row r="18" spans="1:1" x14ac:dyDescent="0.25">
      <c r="A18" t="s">
        <v>308</v>
      </c>
    </row>
    <row r="19" spans="1:1" x14ac:dyDescent="0.25">
      <c r="A19" t="s">
        <v>78</v>
      </c>
    </row>
    <row r="20" spans="1:1" x14ac:dyDescent="0.25">
      <c r="A20" t="s">
        <v>79</v>
      </c>
    </row>
    <row r="22" spans="1:1" x14ac:dyDescent="0.25">
      <c r="A22" t="s">
        <v>308</v>
      </c>
    </row>
    <row r="23" spans="1:1" x14ac:dyDescent="0.25">
      <c r="A23" t="s">
        <v>317</v>
      </c>
    </row>
    <row r="24" spans="1:1" x14ac:dyDescent="0.25">
      <c r="A24" t="s">
        <v>319</v>
      </c>
    </row>
    <row r="25" spans="1:1" x14ac:dyDescent="0.25">
      <c r="A25" t="s">
        <v>320</v>
      </c>
    </row>
  </sheetData>
  <sheetProtection algorithmName="SHA-512" hashValue="odK7C+u4Wp8lKADZ2y3bSc8VbQtmw3r7dQe7adlXdPlbs6d/nr61dk9olKQwDKjPn2+B3ZUTSQ2VZ7CutHzHBg==" saltValue="GJfLIgMlu8QWDcnjAKSXSg==" spinCount="100000" sheet="1" objects="1" scenarios="1"/>
  <sortState xmlns:xlrd2="http://schemas.microsoft.com/office/spreadsheetml/2017/richdata2" ref="A2:A13">
    <sortCondition ref="A2"/>
  </sortState>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8"/>
  <dimension ref="A1:W82"/>
  <sheetViews>
    <sheetView topLeftCell="A2" zoomScale="90" zoomScaleNormal="90" workbookViewId="0">
      <selection activeCell="W3" sqref="W3:W82"/>
    </sheetView>
  </sheetViews>
  <sheetFormatPr defaultRowHeight="15" x14ac:dyDescent="0.25"/>
  <cols>
    <col min="1" max="1" width="50.5703125" bestFit="1" customWidth="1"/>
    <col min="2" max="2" width="61.7109375" customWidth="1"/>
    <col min="3" max="3" width="12" style="1" bestFit="1" customWidth="1"/>
    <col min="4" max="4" width="10.7109375" style="1" customWidth="1"/>
    <col min="5" max="5" width="14" style="1" customWidth="1"/>
    <col min="6" max="6" width="14.28515625" style="1" customWidth="1"/>
    <col min="7" max="7" width="11.85546875" style="1" customWidth="1"/>
    <col min="8" max="8" width="13.7109375" style="178" customWidth="1"/>
    <col min="9" max="9" width="13.42578125" style="1" customWidth="1"/>
    <col min="10" max="10" width="11.42578125" style="1" customWidth="1"/>
    <col min="11" max="11" width="14.140625" style="1" customWidth="1"/>
    <col min="12" max="12" width="15.5703125" style="178" customWidth="1"/>
    <col min="13" max="13" width="14.42578125" style="91" customWidth="1"/>
    <col min="14" max="14" width="13.85546875" style="1" customWidth="1"/>
    <col min="15" max="15" width="13.140625" style="157" customWidth="1"/>
    <col min="16" max="16" width="13.28515625" style="176" customWidth="1"/>
    <col min="17" max="18" width="15.28515625" style="157" customWidth="1"/>
    <col min="19" max="19" width="10.28515625" style="157" customWidth="1"/>
    <col min="20" max="20" width="15.5703125" style="157" customWidth="1"/>
    <col min="21" max="21" width="12" style="157" customWidth="1"/>
    <col min="22" max="22" width="9.140625" style="1"/>
    <col min="23" max="23" width="13.5703125" style="91" customWidth="1"/>
  </cols>
  <sheetData>
    <row r="1" spans="1:23" ht="15.75" hidden="1" customHeight="1" thickBot="1" x14ac:dyDescent="0.3">
      <c r="O1" s="753" t="s">
        <v>92</v>
      </c>
      <c r="P1" s="753"/>
      <c r="Q1" s="753"/>
      <c r="R1" s="753"/>
      <c r="S1" s="753"/>
      <c r="T1" s="753"/>
      <c r="U1" s="753"/>
    </row>
    <row r="2" spans="1:23" s="78" customFormat="1" ht="58.5" thickTop="1" x14ac:dyDescent="0.25">
      <c r="A2" s="88" t="s">
        <v>2</v>
      </c>
      <c r="B2" s="88" t="s">
        <v>3</v>
      </c>
      <c r="C2" s="82" t="s">
        <v>4</v>
      </c>
      <c r="D2" s="82" t="s">
        <v>77</v>
      </c>
      <c r="E2" s="82" t="s">
        <v>86</v>
      </c>
      <c r="F2" s="83" t="s">
        <v>87</v>
      </c>
      <c r="G2" s="84" t="s">
        <v>122</v>
      </c>
      <c r="H2" s="202" t="s">
        <v>88</v>
      </c>
      <c r="I2" s="83" t="s">
        <v>89</v>
      </c>
      <c r="J2" s="84" t="s">
        <v>121</v>
      </c>
      <c r="K2" s="85" t="s">
        <v>98</v>
      </c>
      <c r="L2" s="188" t="s">
        <v>90</v>
      </c>
      <c r="M2" s="84" t="s">
        <v>123</v>
      </c>
      <c r="N2" s="85" t="s">
        <v>91</v>
      </c>
      <c r="O2" s="154" t="s">
        <v>86</v>
      </c>
      <c r="P2" s="154" t="s">
        <v>88</v>
      </c>
      <c r="Q2" s="154" t="s">
        <v>93</v>
      </c>
      <c r="R2" s="155" t="s">
        <v>94</v>
      </c>
      <c r="S2" s="155" t="s">
        <v>95</v>
      </c>
      <c r="T2" s="155" t="s">
        <v>219</v>
      </c>
      <c r="U2" s="156" t="s">
        <v>96</v>
      </c>
      <c r="V2" s="87" t="s">
        <v>97</v>
      </c>
      <c r="W2" s="86" t="s">
        <v>114</v>
      </c>
    </row>
    <row r="3" spans="1:23" s="90" customFormat="1" x14ac:dyDescent="0.25">
      <c r="A3" s="99" t="s">
        <v>40</v>
      </c>
      <c r="B3" s="99" t="s">
        <v>41</v>
      </c>
      <c r="C3" s="100" t="s">
        <v>135</v>
      </c>
      <c r="D3" s="101">
        <v>90</v>
      </c>
      <c r="E3" s="98">
        <v>3</v>
      </c>
      <c r="F3" s="102">
        <v>0.12</v>
      </c>
      <c r="G3" s="103">
        <v>0.06</v>
      </c>
      <c r="H3" s="189">
        <v>3</v>
      </c>
      <c r="I3" s="102">
        <v>0.12</v>
      </c>
      <c r="J3" s="103">
        <v>0.14000000000000001</v>
      </c>
      <c r="K3" s="101">
        <v>25</v>
      </c>
      <c r="L3" s="179">
        <v>1</v>
      </c>
      <c r="M3" s="103">
        <v>0.55000000000000004</v>
      </c>
      <c r="N3" s="98">
        <v>1.56</v>
      </c>
      <c r="O3" s="158"/>
      <c r="P3" s="168"/>
      <c r="Q3" s="158"/>
      <c r="R3" s="158"/>
      <c r="S3" s="158"/>
      <c r="T3" s="158"/>
      <c r="U3" s="158"/>
      <c r="V3" s="98">
        <v>90</v>
      </c>
      <c r="W3" s="98">
        <v>1</v>
      </c>
    </row>
    <row r="4" spans="1:23" s="90" customFormat="1" x14ac:dyDescent="0.25">
      <c r="A4" s="99" t="s">
        <v>200</v>
      </c>
      <c r="B4" s="99" t="s">
        <v>202</v>
      </c>
      <c r="C4" s="100" t="s">
        <v>38</v>
      </c>
      <c r="D4" s="101">
        <v>88</v>
      </c>
      <c r="E4" s="98">
        <v>0</v>
      </c>
      <c r="F4" s="102">
        <v>0</v>
      </c>
      <c r="G4" s="103">
        <v>0.06</v>
      </c>
      <c r="H4" s="189">
        <v>2</v>
      </c>
      <c r="I4" s="102">
        <v>0.125</v>
      </c>
      <c r="J4" s="103">
        <v>0.14000000000000001</v>
      </c>
      <c r="K4" s="101">
        <v>3</v>
      </c>
      <c r="L4" s="179">
        <v>0.1875</v>
      </c>
      <c r="M4" s="103">
        <v>0.55000000000000004</v>
      </c>
      <c r="N4" s="98">
        <v>1</v>
      </c>
      <c r="O4" s="158"/>
      <c r="P4" s="168"/>
      <c r="Q4" s="158"/>
      <c r="R4" s="158"/>
      <c r="S4" s="158"/>
      <c r="T4" s="158"/>
      <c r="U4" s="158"/>
      <c r="V4" s="98">
        <v>88</v>
      </c>
      <c r="W4" s="98">
        <v>2</v>
      </c>
    </row>
    <row r="5" spans="1:23" s="90" customFormat="1" x14ac:dyDescent="0.25">
      <c r="A5" s="99" t="s">
        <v>69</v>
      </c>
      <c r="B5" s="99" t="s">
        <v>70</v>
      </c>
      <c r="C5" s="100" t="s">
        <v>38</v>
      </c>
      <c r="D5" s="101">
        <v>86</v>
      </c>
      <c r="E5" s="98">
        <v>1</v>
      </c>
      <c r="F5" s="102">
        <v>4.7600000000000003E-2</v>
      </c>
      <c r="G5" s="103">
        <v>0.06</v>
      </c>
      <c r="H5" s="189">
        <v>4</v>
      </c>
      <c r="I5" s="102">
        <v>6.5600000000000006E-2</v>
      </c>
      <c r="J5" s="103">
        <v>0.14000000000000001</v>
      </c>
      <c r="K5" s="101">
        <v>10</v>
      </c>
      <c r="L5" s="179">
        <v>0.16389999999999999</v>
      </c>
      <c r="M5" s="103">
        <v>0.55000000000000004</v>
      </c>
      <c r="N5" s="98">
        <v>1.1000000000000001</v>
      </c>
      <c r="O5" s="158"/>
      <c r="P5" s="168"/>
      <c r="Q5" s="158"/>
      <c r="R5" s="158"/>
      <c r="S5" s="158"/>
      <c r="T5" s="158"/>
      <c r="U5" s="158"/>
      <c r="V5" s="98">
        <v>86</v>
      </c>
      <c r="W5" s="98">
        <v>3</v>
      </c>
    </row>
    <row r="6" spans="1:23" s="90" customFormat="1" x14ac:dyDescent="0.25">
      <c r="A6" s="99" t="s">
        <v>164</v>
      </c>
      <c r="B6" s="99" t="s">
        <v>208</v>
      </c>
      <c r="C6" s="100" t="s">
        <v>135</v>
      </c>
      <c r="D6" s="101">
        <v>85</v>
      </c>
      <c r="E6" s="98">
        <v>1</v>
      </c>
      <c r="F6" s="102">
        <v>9.0899999999999995E-2</v>
      </c>
      <c r="G6" s="103">
        <v>0.06</v>
      </c>
      <c r="H6" s="189">
        <v>2</v>
      </c>
      <c r="I6" s="102">
        <v>9.5200000000000007E-2</v>
      </c>
      <c r="J6" s="103">
        <v>0.14000000000000001</v>
      </c>
      <c r="K6" s="101">
        <v>6</v>
      </c>
      <c r="L6" s="179">
        <v>0.28570000000000001</v>
      </c>
      <c r="M6" s="103">
        <v>0.55000000000000004</v>
      </c>
      <c r="N6" s="98">
        <v>1.67</v>
      </c>
      <c r="O6" s="158"/>
      <c r="P6" s="168"/>
      <c r="Q6" s="158"/>
      <c r="R6" s="158"/>
      <c r="S6" s="158"/>
      <c r="T6" s="158"/>
      <c r="U6" s="158"/>
      <c r="V6" s="98">
        <v>85</v>
      </c>
      <c r="W6" s="98">
        <v>4</v>
      </c>
    </row>
    <row r="7" spans="1:23" s="89" customFormat="1" x14ac:dyDescent="0.25">
      <c r="A7" s="97" t="s">
        <v>215</v>
      </c>
      <c r="B7" s="97" t="s">
        <v>216</v>
      </c>
      <c r="C7" s="98" t="s">
        <v>38</v>
      </c>
      <c r="D7" s="101">
        <v>81.25</v>
      </c>
      <c r="E7" s="98"/>
      <c r="F7" s="102"/>
      <c r="G7" s="103">
        <v>0.06</v>
      </c>
      <c r="H7" s="177"/>
      <c r="I7" s="102"/>
      <c r="J7" s="103">
        <v>0.14000000000000001</v>
      </c>
      <c r="K7" s="98"/>
      <c r="L7" s="179"/>
      <c r="M7" s="103">
        <v>0.55000000000000004</v>
      </c>
      <c r="N7" s="98"/>
      <c r="O7" s="158"/>
      <c r="P7" s="168"/>
      <c r="Q7" s="158"/>
      <c r="R7" s="158"/>
      <c r="S7" s="158"/>
      <c r="T7" s="158"/>
      <c r="U7" s="158"/>
      <c r="V7" s="98">
        <v>81</v>
      </c>
      <c r="W7" s="177">
        <v>5</v>
      </c>
    </row>
    <row r="8" spans="1:23" s="89" customFormat="1" x14ac:dyDescent="0.25">
      <c r="A8" s="104" t="s">
        <v>187</v>
      </c>
      <c r="B8" s="104" t="s">
        <v>189</v>
      </c>
      <c r="C8" s="105" t="s">
        <v>135</v>
      </c>
      <c r="D8" s="106">
        <v>80</v>
      </c>
      <c r="E8" s="107">
        <v>6</v>
      </c>
      <c r="F8" s="108">
        <v>1</v>
      </c>
      <c r="G8" s="109">
        <v>0.06</v>
      </c>
      <c r="H8" s="190">
        <v>0</v>
      </c>
      <c r="I8" s="108">
        <v>0</v>
      </c>
      <c r="J8" s="109">
        <v>0.14000000000000001</v>
      </c>
      <c r="K8" s="106">
        <v>6</v>
      </c>
      <c r="L8" s="180">
        <v>1</v>
      </c>
      <c r="M8" s="109">
        <v>0.55000000000000004</v>
      </c>
      <c r="N8" s="107">
        <v>1.83</v>
      </c>
      <c r="O8" s="159">
        <v>0.1</v>
      </c>
      <c r="P8" s="167"/>
      <c r="Q8" s="159">
        <v>0.1</v>
      </c>
      <c r="R8" s="159"/>
      <c r="S8" s="159">
        <v>0.1</v>
      </c>
      <c r="T8" s="159">
        <v>0.2</v>
      </c>
      <c r="U8" s="159">
        <v>0.5</v>
      </c>
      <c r="V8" s="107">
        <v>80.5</v>
      </c>
      <c r="W8" s="107">
        <v>6</v>
      </c>
    </row>
    <row r="9" spans="1:23" s="89" customFormat="1" x14ac:dyDescent="0.25">
      <c r="A9" s="104" t="s">
        <v>62</v>
      </c>
      <c r="B9" s="104" t="s">
        <v>64</v>
      </c>
      <c r="C9" s="105" t="s">
        <v>135</v>
      </c>
      <c r="D9" s="106">
        <v>80</v>
      </c>
      <c r="E9" s="107">
        <v>7</v>
      </c>
      <c r="F9" s="108">
        <v>0.30430000000000001</v>
      </c>
      <c r="G9" s="109">
        <v>0.06</v>
      </c>
      <c r="H9" s="190">
        <v>0</v>
      </c>
      <c r="I9" s="108">
        <v>0</v>
      </c>
      <c r="J9" s="109">
        <v>0.14000000000000001</v>
      </c>
      <c r="K9" s="106">
        <v>23</v>
      </c>
      <c r="L9" s="180">
        <v>1</v>
      </c>
      <c r="M9" s="109">
        <v>0.55000000000000004</v>
      </c>
      <c r="N9" s="107">
        <v>1.7</v>
      </c>
      <c r="O9" s="159">
        <v>0.1</v>
      </c>
      <c r="P9" s="167"/>
      <c r="Q9" s="159">
        <v>0.1</v>
      </c>
      <c r="R9" s="159"/>
      <c r="S9" s="159">
        <v>0.1</v>
      </c>
      <c r="T9" s="159">
        <v>0.1</v>
      </c>
      <c r="U9" s="159">
        <v>0.4</v>
      </c>
      <c r="V9" s="107">
        <v>80.400000000000006</v>
      </c>
      <c r="W9" s="107">
        <v>7</v>
      </c>
    </row>
    <row r="10" spans="1:23" s="89" customFormat="1" x14ac:dyDescent="0.25">
      <c r="A10" s="104" t="s">
        <v>148</v>
      </c>
      <c r="B10" s="104" t="s">
        <v>155</v>
      </c>
      <c r="C10" s="105" t="s">
        <v>135</v>
      </c>
      <c r="D10" s="106">
        <v>80</v>
      </c>
      <c r="E10" s="107">
        <v>0</v>
      </c>
      <c r="F10" s="108">
        <v>0</v>
      </c>
      <c r="G10" s="109">
        <v>0.06</v>
      </c>
      <c r="H10" s="190">
        <v>3</v>
      </c>
      <c r="I10" s="108">
        <v>0.1429</v>
      </c>
      <c r="J10" s="109">
        <v>0.14000000000000001</v>
      </c>
      <c r="K10" s="106">
        <v>12</v>
      </c>
      <c r="L10" s="180">
        <v>0.57140000000000002</v>
      </c>
      <c r="M10" s="109">
        <v>0.55000000000000004</v>
      </c>
      <c r="N10" s="107">
        <v>2.42</v>
      </c>
      <c r="O10" s="159"/>
      <c r="P10" s="167">
        <v>0.1</v>
      </c>
      <c r="Q10" s="159">
        <v>0.1</v>
      </c>
      <c r="R10" s="159">
        <v>0.1</v>
      </c>
      <c r="S10" s="159"/>
      <c r="T10" s="159"/>
      <c r="U10" s="159">
        <v>0.3</v>
      </c>
      <c r="V10" s="107">
        <v>80.3</v>
      </c>
      <c r="W10" s="107">
        <v>8</v>
      </c>
    </row>
    <row r="11" spans="1:23" s="89" customFormat="1" x14ac:dyDescent="0.25">
      <c r="A11" s="104" t="s">
        <v>49</v>
      </c>
      <c r="B11" s="104" t="s">
        <v>50</v>
      </c>
      <c r="C11" s="105" t="s">
        <v>135</v>
      </c>
      <c r="D11" s="106">
        <v>80</v>
      </c>
      <c r="E11" s="107">
        <v>2</v>
      </c>
      <c r="F11" s="108">
        <v>7.1400000000000005E-2</v>
      </c>
      <c r="G11" s="109">
        <v>0.06</v>
      </c>
      <c r="H11" s="190">
        <v>4</v>
      </c>
      <c r="I11" s="108">
        <v>9.7600000000000006E-2</v>
      </c>
      <c r="J11" s="109">
        <v>0.14000000000000001</v>
      </c>
      <c r="K11" s="106">
        <v>27</v>
      </c>
      <c r="L11" s="180">
        <v>0.65849999999999997</v>
      </c>
      <c r="M11" s="109">
        <v>0.55000000000000004</v>
      </c>
      <c r="N11" s="107">
        <v>1.52</v>
      </c>
      <c r="O11" s="159">
        <v>0.1</v>
      </c>
      <c r="P11" s="167"/>
      <c r="Q11" s="159">
        <v>0.1</v>
      </c>
      <c r="R11" s="159"/>
      <c r="S11" s="159"/>
      <c r="T11" s="159"/>
      <c r="U11" s="159">
        <v>0.2</v>
      </c>
      <c r="V11" s="107">
        <v>80.2</v>
      </c>
      <c r="W11" s="107">
        <v>9</v>
      </c>
    </row>
    <row r="12" spans="1:23" s="89" customFormat="1" x14ac:dyDescent="0.25">
      <c r="A12" s="104" t="s">
        <v>65</v>
      </c>
      <c r="B12" s="104" t="s">
        <v>67</v>
      </c>
      <c r="C12" s="105" t="s">
        <v>135</v>
      </c>
      <c r="D12" s="106">
        <v>80</v>
      </c>
      <c r="E12" s="107">
        <v>0</v>
      </c>
      <c r="F12" s="108">
        <v>0</v>
      </c>
      <c r="G12" s="109">
        <v>0.06</v>
      </c>
      <c r="H12" s="190">
        <v>2</v>
      </c>
      <c r="I12" s="108">
        <v>9.5200000000000007E-2</v>
      </c>
      <c r="J12" s="109">
        <v>0.14000000000000001</v>
      </c>
      <c r="K12" s="106">
        <v>16</v>
      </c>
      <c r="L12" s="180">
        <v>0.76190000000000002</v>
      </c>
      <c r="M12" s="109">
        <v>0.55000000000000004</v>
      </c>
      <c r="N12" s="107">
        <v>1.63</v>
      </c>
      <c r="O12" s="159"/>
      <c r="P12" s="167"/>
      <c r="Q12" s="159">
        <v>0.1</v>
      </c>
      <c r="R12" s="159"/>
      <c r="S12" s="159"/>
      <c r="T12" s="159"/>
      <c r="U12" s="159">
        <v>0.1</v>
      </c>
      <c r="V12" s="107">
        <v>80.099999999999994</v>
      </c>
      <c r="W12" s="107">
        <v>10</v>
      </c>
    </row>
    <row r="13" spans="1:23" s="89" customFormat="1" x14ac:dyDescent="0.25">
      <c r="A13" s="99" t="s">
        <v>165</v>
      </c>
      <c r="B13" s="99" t="s">
        <v>166</v>
      </c>
      <c r="C13" s="100" t="s">
        <v>38</v>
      </c>
      <c r="D13" s="101">
        <v>76.7</v>
      </c>
      <c r="E13" s="98">
        <v>0</v>
      </c>
      <c r="F13" s="102">
        <v>0</v>
      </c>
      <c r="G13" s="103">
        <v>0.06</v>
      </c>
      <c r="H13" s="189">
        <v>4</v>
      </c>
      <c r="I13" s="102">
        <v>0.1739</v>
      </c>
      <c r="J13" s="103">
        <v>0.14000000000000001</v>
      </c>
      <c r="K13" s="101">
        <v>1</v>
      </c>
      <c r="L13" s="179">
        <v>4.3499999999999997E-2</v>
      </c>
      <c r="M13" s="103">
        <v>0.55000000000000004</v>
      </c>
      <c r="N13" s="98">
        <v>1</v>
      </c>
      <c r="O13" s="158"/>
      <c r="P13" s="168"/>
      <c r="Q13" s="158"/>
      <c r="R13" s="158"/>
      <c r="S13" s="158"/>
      <c r="T13" s="158"/>
      <c r="U13" s="158"/>
      <c r="V13" s="98">
        <v>77</v>
      </c>
      <c r="W13" s="98">
        <v>11</v>
      </c>
    </row>
    <row r="14" spans="1:23" s="89" customFormat="1" x14ac:dyDescent="0.25">
      <c r="A14" s="99" t="s">
        <v>56</v>
      </c>
      <c r="B14" s="99" t="s">
        <v>192</v>
      </c>
      <c r="C14" s="100" t="s">
        <v>135</v>
      </c>
      <c r="D14" s="101">
        <v>76</v>
      </c>
      <c r="E14" s="98">
        <v>2</v>
      </c>
      <c r="F14" s="102">
        <v>9.5200000000000007E-2</v>
      </c>
      <c r="G14" s="103">
        <v>0.06</v>
      </c>
      <c r="H14" s="189">
        <v>4</v>
      </c>
      <c r="I14" s="102">
        <v>0.18179999999999999</v>
      </c>
      <c r="J14" s="103">
        <v>0.14000000000000001</v>
      </c>
      <c r="K14" s="101">
        <v>21</v>
      </c>
      <c r="L14" s="179">
        <v>0.95450000000000002</v>
      </c>
      <c r="M14" s="103">
        <v>0.55000000000000004</v>
      </c>
      <c r="N14" s="98">
        <v>2.38</v>
      </c>
      <c r="O14" s="158"/>
      <c r="P14" s="168"/>
      <c r="Q14" s="158"/>
      <c r="R14" s="158"/>
      <c r="S14" s="158"/>
      <c r="T14" s="158"/>
      <c r="U14" s="158"/>
      <c r="V14" s="98">
        <v>76</v>
      </c>
      <c r="W14" s="98">
        <v>12</v>
      </c>
    </row>
    <row r="15" spans="1:23" s="89" customFormat="1" x14ac:dyDescent="0.25">
      <c r="A15" s="110" t="s">
        <v>164</v>
      </c>
      <c r="B15" s="110" t="s">
        <v>209</v>
      </c>
      <c r="C15" s="111" t="s">
        <v>135</v>
      </c>
      <c r="D15" s="112">
        <v>75</v>
      </c>
      <c r="E15" s="113">
        <v>0</v>
      </c>
      <c r="F15" s="114">
        <v>0</v>
      </c>
      <c r="G15" s="115">
        <v>0.06</v>
      </c>
      <c r="H15" s="191">
        <v>3</v>
      </c>
      <c r="I15" s="114">
        <v>0.33329999999999999</v>
      </c>
      <c r="J15" s="115">
        <v>0.14000000000000001</v>
      </c>
      <c r="K15" s="112">
        <v>7</v>
      </c>
      <c r="L15" s="181">
        <v>0.77780000000000005</v>
      </c>
      <c r="M15" s="115">
        <v>0.55000000000000004</v>
      </c>
      <c r="N15" s="113">
        <v>1.43</v>
      </c>
      <c r="O15" s="160"/>
      <c r="P15" s="169">
        <v>0.1</v>
      </c>
      <c r="Q15" s="160">
        <v>0.1</v>
      </c>
      <c r="R15" s="160"/>
      <c r="S15" s="160">
        <v>0.1</v>
      </c>
      <c r="T15" s="160">
        <v>0.2</v>
      </c>
      <c r="U15" s="160">
        <v>0.5</v>
      </c>
      <c r="V15" s="113">
        <v>75.5</v>
      </c>
      <c r="W15" s="113">
        <v>13</v>
      </c>
    </row>
    <row r="16" spans="1:23" s="89" customFormat="1" x14ac:dyDescent="0.25">
      <c r="A16" s="110" t="s">
        <v>48</v>
      </c>
      <c r="B16" s="110" t="s">
        <v>170</v>
      </c>
      <c r="C16" s="111" t="s">
        <v>135</v>
      </c>
      <c r="D16" s="112">
        <v>74.5</v>
      </c>
      <c r="E16" s="113">
        <v>0</v>
      </c>
      <c r="F16" s="114">
        <v>0</v>
      </c>
      <c r="G16" s="115">
        <v>0.06</v>
      </c>
      <c r="H16" s="191">
        <v>2</v>
      </c>
      <c r="I16" s="114">
        <v>8.3299999999999999E-2</v>
      </c>
      <c r="J16" s="115">
        <v>0.14000000000000001</v>
      </c>
      <c r="K16" s="112">
        <v>24</v>
      </c>
      <c r="L16" s="181">
        <v>1</v>
      </c>
      <c r="M16" s="115">
        <v>0.55000000000000004</v>
      </c>
      <c r="N16" s="113">
        <v>2.17</v>
      </c>
      <c r="O16" s="160"/>
      <c r="P16" s="169"/>
      <c r="Q16" s="160">
        <v>0.1</v>
      </c>
      <c r="R16" s="160">
        <v>0.1</v>
      </c>
      <c r="S16" s="160"/>
      <c r="T16" s="160">
        <v>0.2</v>
      </c>
      <c r="U16" s="160">
        <v>0.4</v>
      </c>
      <c r="V16" s="113">
        <v>75.400000000000006</v>
      </c>
      <c r="W16" s="113">
        <v>14</v>
      </c>
    </row>
    <row r="17" spans="1:23" s="89" customFormat="1" x14ac:dyDescent="0.25">
      <c r="A17" s="110" t="s">
        <v>180</v>
      </c>
      <c r="B17" s="110" t="s">
        <v>182</v>
      </c>
      <c r="C17" s="111" t="s">
        <v>135</v>
      </c>
      <c r="D17" s="112">
        <v>75</v>
      </c>
      <c r="E17" s="113">
        <v>0</v>
      </c>
      <c r="F17" s="114">
        <v>0</v>
      </c>
      <c r="G17" s="115">
        <v>0.06</v>
      </c>
      <c r="H17" s="191">
        <v>0</v>
      </c>
      <c r="I17" s="114">
        <v>0</v>
      </c>
      <c r="J17" s="115">
        <v>0.14000000000000001</v>
      </c>
      <c r="K17" s="112">
        <v>18</v>
      </c>
      <c r="L17" s="181">
        <v>1</v>
      </c>
      <c r="M17" s="115">
        <v>0.55000000000000004</v>
      </c>
      <c r="N17" s="113">
        <v>1.39</v>
      </c>
      <c r="O17" s="160"/>
      <c r="P17" s="169"/>
      <c r="Q17" s="160">
        <v>0.1</v>
      </c>
      <c r="R17" s="160"/>
      <c r="S17" s="160">
        <v>0.1</v>
      </c>
      <c r="T17" s="160">
        <v>0.1</v>
      </c>
      <c r="U17" s="160">
        <v>0.3</v>
      </c>
      <c r="V17" s="113">
        <v>75.3</v>
      </c>
      <c r="W17" s="113">
        <v>15</v>
      </c>
    </row>
    <row r="18" spans="1:23" s="89" customFormat="1" x14ac:dyDescent="0.25">
      <c r="A18" s="110" t="s">
        <v>65</v>
      </c>
      <c r="B18" s="110" t="s">
        <v>66</v>
      </c>
      <c r="C18" s="111" t="s">
        <v>135</v>
      </c>
      <c r="D18" s="112">
        <v>75</v>
      </c>
      <c r="E18" s="113">
        <v>2</v>
      </c>
      <c r="F18" s="114">
        <v>7.1400000000000005E-2</v>
      </c>
      <c r="G18" s="115">
        <v>0.06</v>
      </c>
      <c r="H18" s="191">
        <v>4</v>
      </c>
      <c r="I18" s="114">
        <v>0.1081</v>
      </c>
      <c r="J18" s="115">
        <v>0.14000000000000001</v>
      </c>
      <c r="K18" s="112">
        <v>28</v>
      </c>
      <c r="L18" s="181">
        <v>0.75680000000000003</v>
      </c>
      <c r="M18" s="115">
        <v>0.55000000000000004</v>
      </c>
      <c r="N18" s="113">
        <v>1.61</v>
      </c>
      <c r="O18" s="160">
        <v>0.1</v>
      </c>
      <c r="P18" s="169"/>
      <c r="Q18" s="160">
        <v>0.1</v>
      </c>
      <c r="R18" s="160"/>
      <c r="S18" s="160"/>
      <c r="T18" s="160"/>
      <c r="U18" s="160">
        <v>0.2</v>
      </c>
      <c r="V18" s="113">
        <v>75.2</v>
      </c>
      <c r="W18" s="113">
        <v>16</v>
      </c>
    </row>
    <row r="19" spans="1:23" s="89" customFormat="1" x14ac:dyDescent="0.25">
      <c r="A19" s="110" t="s">
        <v>62</v>
      </c>
      <c r="B19" s="110" t="s">
        <v>63</v>
      </c>
      <c r="C19" s="111" t="s">
        <v>38</v>
      </c>
      <c r="D19" s="112">
        <v>75</v>
      </c>
      <c r="E19" s="113">
        <v>0</v>
      </c>
      <c r="F19" s="114">
        <v>0</v>
      </c>
      <c r="G19" s="115">
        <v>0.06</v>
      </c>
      <c r="H19" s="191">
        <v>0</v>
      </c>
      <c r="I19" s="114">
        <v>0</v>
      </c>
      <c r="J19" s="115">
        <v>0.14000000000000001</v>
      </c>
      <c r="K19" s="112">
        <v>6</v>
      </c>
      <c r="L19" s="181">
        <v>0.66669999999999996</v>
      </c>
      <c r="M19" s="115">
        <v>0.55000000000000004</v>
      </c>
      <c r="N19" s="113">
        <v>1.5</v>
      </c>
      <c r="O19" s="160"/>
      <c r="P19" s="169"/>
      <c r="Q19" s="160">
        <v>0.1</v>
      </c>
      <c r="R19" s="160"/>
      <c r="S19" s="160"/>
      <c r="T19" s="160"/>
      <c r="U19" s="160">
        <v>0.1</v>
      </c>
      <c r="V19" s="113">
        <v>75.099999999999994</v>
      </c>
      <c r="W19" s="113">
        <v>17</v>
      </c>
    </row>
    <row r="20" spans="1:23" s="90" customFormat="1" x14ac:dyDescent="0.25">
      <c r="A20" s="116" t="s">
        <v>128</v>
      </c>
      <c r="B20" s="116" t="s">
        <v>131</v>
      </c>
      <c r="C20" s="117" t="s">
        <v>38</v>
      </c>
      <c r="D20" s="118">
        <v>73</v>
      </c>
      <c r="E20" s="119">
        <v>4</v>
      </c>
      <c r="F20" s="120">
        <v>0.1143</v>
      </c>
      <c r="G20" s="121">
        <v>0.06</v>
      </c>
      <c r="H20" s="192">
        <v>28</v>
      </c>
      <c r="I20" s="120">
        <v>0.53849999999999998</v>
      </c>
      <c r="J20" s="121">
        <v>0.14000000000000001</v>
      </c>
      <c r="K20" s="118">
        <v>37</v>
      </c>
      <c r="L20" s="182">
        <v>0.71150000000000002</v>
      </c>
      <c r="M20" s="121">
        <v>0.55000000000000004</v>
      </c>
      <c r="N20" s="119">
        <v>1.59</v>
      </c>
      <c r="O20" s="161">
        <v>0.1</v>
      </c>
      <c r="P20" s="170">
        <v>0.1</v>
      </c>
      <c r="Q20" s="161">
        <v>0.1</v>
      </c>
      <c r="R20" s="161">
        <v>0.1</v>
      </c>
      <c r="S20" s="161"/>
      <c r="T20" s="161"/>
      <c r="U20" s="161">
        <v>0.4</v>
      </c>
      <c r="V20" s="119">
        <v>73.400000000000006</v>
      </c>
      <c r="W20" s="119">
        <v>18</v>
      </c>
    </row>
    <row r="21" spans="1:23" s="89" customFormat="1" x14ac:dyDescent="0.25">
      <c r="A21" s="116" t="s">
        <v>69</v>
      </c>
      <c r="B21" s="116" t="s">
        <v>71</v>
      </c>
      <c r="C21" s="117" t="s">
        <v>38</v>
      </c>
      <c r="D21" s="118">
        <v>73</v>
      </c>
      <c r="E21" s="119">
        <v>0</v>
      </c>
      <c r="F21" s="120">
        <v>0</v>
      </c>
      <c r="G21" s="121">
        <v>0.06</v>
      </c>
      <c r="H21" s="192">
        <v>47</v>
      </c>
      <c r="I21" s="120">
        <v>0.54020000000000001</v>
      </c>
      <c r="J21" s="121">
        <v>0.14000000000000001</v>
      </c>
      <c r="K21" s="118">
        <v>16</v>
      </c>
      <c r="L21" s="182">
        <v>0.18390000000000001</v>
      </c>
      <c r="M21" s="121">
        <v>0.55000000000000004</v>
      </c>
      <c r="N21" s="119">
        <v>1.06</v>
      </c>
      <c r="O21" s="161"/>
      <c r="P21" s="170">
        <v>0.1</v>
      </c>
      <c r="Q21" s="161"/>
      <c r="R21" s="161"/>
      <c r="S21" s="161"/>
      <c r="T21" s="161"/>
      <c r="U21" s="161">
        <v>0.1</v>
      </c>
      <c r="V21" s="119">
        <v>73.099999999999994</v>
      </c>
      <c r="W21" s="119">
        <v>19</v>
      </c>
    </row>
    <row r="22" spans="1:23" s="89" customFormat="1" x14ac:dyDescent="0.25">
      <c r="A22" s="99" t="s">
        <v>65</v>
      </c>
      <c r="B22" s="99" t="s">
        <v>68</v>
      </c>
      <c r="C22" s="100" t="s">
        <v>135</v>
      </c>
      <c r="D22" s="101">
        <v>72</v>
      </c>
      <c r="E22" s="98">
        <v>1</v>
      </c>
      <c r="F22" s="102">
        <v>6.25E-2</v>
      </c>
      <c r="G22" s="103">
        <v>0.06</v>
      </c>
      <c r="H22" s="189">
        <v>0</v>
      </c>
      <c r="I22" s="102">
        <v>0</v>
      </c>
      <c r="J22" s="103">
        <v>0.14000000000000001</v>
      </c>
      <c r="K22" s="101">
        <v>15</v>
      </c>
      <c r="L22" s="179">
        <v>0.88239999999999996</v>
      </c>
      <c r="M22" s="103">
        <v>0.55000000000000004</v>
      </c>
      <c r="N22" s="98">
        <v>1.73</v>
      </c>
      <c r="O22" s="158"/>
      <c r="P22" s="168"/>
      <c r="Q22" s="158"/>
      <c r="R22" s="158"/>
      <c r="S22" s="158"/>
      <c r="T22" s="158"/>
      <c r="U22" s="158"/>
      <c r="V22" s="98">
        <v>72</v>
      </c>
      <c r="W22" s="98">
        <v>20</v>
      </c>
    </row>
    <row r="23" spans="1:23" s="89" customFormat="1" x14ac:dyDescent="0.25">
      <c r="A23" s="122" t="s">
        <v>174</v>
      </c>
      <c r="B23" s="122" t="s">
        <v>175</v>
      </c>
      <c r="C23" s="123" t="s">
        <v>135</v>
      </c>
      <c r="D23" s="124">
        <v>69.7</v>
      </c>
      <c r="E23" s="125">
        <v>1</v>
      </c>
      <c r="F23" s="126">
        <v>6.25E-2</v>
      </c>
      <c r="G23" s="127">
        <v>0.06</v>
      </c>
      <c r="H23" s="193">
        <v>0</v>
      </c>
      <c r="I23" s="126">
        <v>0</v>
      </c>
      <c r="J23" s="127">
        <v>0.14000000000000001</v>
      </c>
      <c r="K23" s="124">
        <v>16</v>
      </c>
      <c r="L23" s="183">
        <v>1</v>
      </c>
      <c r="M23" s="127">
        <v>0.55000000000000004</v>
      </c>
      <c r="N23" s="125">
        <v>1.81</v>
      </c>
      <c r="O23" s="162">
        <v>0.1</v>
      </c>
      <c r="P23" s="171"/>
      <c r="Q23" s="162">
        <v>0.1</v>
      </c>
      <c r="R23" s="162">
        <v>0.1</v>
      </c>
      <c r="S23" s="162">
        <v>0.1</v>
      </c>
      <c r="T23" s="162"/>
      <c r="U23" s="162">
        <v>0.4</v>
      </c>
      <c r="V23" s="125">
        <v>70.400000000000006</v>
      </c>
      <c r="W23" s="194">
        <v>21</v>
      </c>
    </row>
    <row r="24" spans="1:23" s="89" customFormat="1" x14ac:dyDescent="0.25">
      <c r="A24" s="122" t="s">
        <v>35</v>
      </c>
      <c r="B24" s="122" t="s">
        <v>134</v>
      </c>
      <c r="C24" s="123" t="s">
        <v>135</v>
      </c>
      <c r="D24" s="124">
        <v>70</v>
      </c>
      <c r="E24" s="125">
        <v>2</v>
      </c>
      <c r="F24" s="126">
        <v>0.16669999999999999</v>
      </c>
      <c r="G24" s="127">
        <v>0.06</v>
      </c>
      <c r="H24" s="193">
        <v>1</v>
      </c>
      <c r="I24" s="126">
        <v>0.05</v>
      </c>
      <c r="J24" s="127">
        <v>0.14000000000000001</v>
      </c>
      <c r="K24" s="124">
        <v>12</v>
      </c>
      <c r="L24" s="183">
        <v>0.6</v>
      </c>
      <c r="M24" s="127">
        <v>0.55000000000000004</v>
      </c>
      <c r="N24" s="125">
        <v>1.75</v>
      </c>
      <c r="O24" s="162">
        <v>0.1</v>
      </c>
      <c r="P24" s="171"/>
      <c r="Q24" s="162">
        <v>0.1</v>
      </c>
      <c r="R24" s="162"/>
      <c r="S24" s="162"/>
      <c r="T24" s="162"/>
      <c r="U24" s="162">
        <v>0.2</v>
      </c>
      <c r="V24" s="125">
        <v>70.2</v>
      </c>
      <c r="W24" s="194">
        <v>22</v>
      </c>
    </row>
    <row r="25" spans="1:23" s="89" customFormat="1" x14ac:dyDescent="0.25">
      <c r="A25" s="122" t="s">
        <v>148</v>
      </c>
      <c r="B25" s="122" t="s">
        <v>151</v>
      </c>
      <c r="C25" s="123" t="s">
        <v>135</v>
      </c>
      <c r="D25" s="124">
        <v>70</v>
      </c>
      <c r="E25" s="125">
        <v>1</v>
      </c>
      <c r="F25" s="126">
        <v>3.0300000000000001E-2</v>
      </c>
      <c r="G25" s="127">
        <v>0.06</v>
      </c>
      <c r="H25" s="193">
        <v>3</v>
      </c>
      <c r="I25" s="126">
        <v>6.3799999999999996E-2</v>
      </c>
      <c r="J25" s="127">
        <v>0.14000000000000001</v>
      </c>
      <c r="K25" s="124">
        <v>26</v>
      </c>
      <c r="L25" s="183">
        <v>0.55320000000000003</v>
      </c>
      <c r="M25" s="127">
        <v>0.55000000000000004</v>
      </c>
      <c r="N25" s="125">
        <v>1.42</v>
      </c>
      <c r="O25" s="162"/>
      <c r="P25" s="171"/>
      <c r="Q25" s="162">
        <v>0.1</v>
      </c>
      <c r="R25" s="162"/>
      <c r="S25" s="162"/>
      <c r="T25" s="162"/>
      <c r="U25" s="162">
        <v>0.1</v>
      </c>
      <c r="V25" s="125">
        <v>70.099999999999994</v>
      </c>
      <c r="W25" s="194">
        <v>23</v>
      </c>
    </row>
    <row r="26" spans="1:23" s="89" customFormat="1" x14ac:dyDescent="0.25">
      <c r="A26" s="122" t="s">
        <v>210</v>
      </c>
      <c r="B26" s="122" t="s">
        <v>211</v>
      </c>
      <c r="C26" s="123" t="s">
        <v>38</v>
      </c>
      <c r="D26" s="124">
        <v>70</v>
      </c>
      <c r="E26" s="125"/>
      <c r="F26" s="126"/>
      <c r="G26" s="127">
        <v>0.06</v>
      </c>
      <c r="H26" s="194"/>
      <c r="I26" s="126"/>
      <c r="J26" s="127">
        <v>0.14000000000000001</v>
      </c>
      <c r="K26" s="125"/>
      <c r="L26" s="183"/>
      <c r="M26" s="127">
        <v>0.55000000000000004</v>
      </c>
      <c r="N26" s="125"/>
      <c r="O26" s="162"/>
      <c r="P26" s="171"/>
      <c r="Q26" s="162"/>
      <c r="R26" s="162"/>
      <c r="S26" s="162"/>
      <c r="T26" s="162"/>
      <c r="U26" s="162">
        <v>0</v>
      </c>
      <c r="V26" s="125">
        <v>70</v>
      </c>
      <c r="W26" s="194">
        <v>24</v>
      </c>
    </row>
    <row r="27" spans="1:23" s="89" customFormat="1" x14ac:dyDescent="0.25">
      <c r="A27" s="99" t="s">
        <v>163</v>
      </c>
      <c r="B27" s="99" t="s">
        <v>46</v>
      </c>
      <c r="C27" s="100" t="s">
        <v>135</v>
      </c>
      <c r="D27" s="101">
        <v>68.5</v>
      </c>
      <c r="E27" s="98">
        <v>2</v>
      </c>
      <c r="F27" s="102">
        <v>0.1333</v>
      </c>
      <c r="G27" s="103">
        <v>0.06</v>
      </c>
      <c r="H27" s="189">
        <v>0</v>
      </c>
      <c r="I27" s="102">
        <v>0</v>
      </c>
      <c r="J27" s="103">
        <v>0.14000000000000001</v>
      </c>
      <c r="K27" s="101">
        <v>19</v>
      </c>
      <c r="L27" s="179">
        <v>0.47499999999999998</v>
      </c>
      <c r="M27" s="103">
        <v>0.55000000000000004</v>
      </c>
      <c r="N27" s="98">
        <v>1.47</v>
      </c>
      <c r="O27" s="158"/>
      <c r="P27" s="168"/>
      <c r="Q27" s="158"/>
      <c r="R27" s="158"/>
      <c r="S27" s="158"/>
      <c r="T27" s="158"/>
      <c r="U27" s="158"/>
      <c r="V27" s="98">
        <v>69</v>
      </c>
      <c r="W27" s="98">
        <v>25</v>
      </c>
    </row>
    <row r="28" spans="1:23" s="89" customFormat="1" x14ac:dyDescent="0.25">
      <c r="A28" s="128" t="s">
        <v>187</v>
      </c>
      <c r="B28" s="128" t="s">
        <v>188</v>
      </c>
      <c r="C28" s="129" t="s">
        <v>38</v>
      </c>
      <c r="D28" s="130">
        <v>68</v>
      </c>
      <c r="E28" s="131">
        <v>2</v>
      </c>
      <c r="F28" s="132">
        <v>0.1111</v>
      </c>
      <c r="G28" s="133">
        <v>0.06</v>
      </c>
      <c r="H28" s="195">
        <v>4</v>
      </c>
      <c r="I28" s="132">
        <v>0.13789999999999999</v>
      </c>
      <c r="J28" s="133">
        <v>0.14000000000000001</v>
      </c>
      <c r="K28" s="130">
        <v>12</v>
      </c>
      <c r="L28" s="184">
        <v>0.4138</v>
      </c>
      <c r="M28" s="133">
        <v>0.55000000000000004</v>
      </c>
      <c r="N28" s="131">
        <v>1.75</v>
      </c>
      <c r="O28" s="163">
        <v>0.1</v>
      </c>
      <c r="P28" s="172">
        <v>0.1</v>
      </c>
      <c r="Q28" s="163"/>
      <c r="R28" s="163">
        <v>0.1</v>
      </c>
      <c r="S28" s="163"/>
      <c r="T28" s="163">
        <v>0.1</v>
      </c>
      <c r="U28" s="163">
        <v>0.4</v>
      </c>
      <c r="V28" s="131">
        <v>68.400000000000006</v>
      </c>
      <c r="W28" s="131">
        <v>26</v>
      </c>
    </row>
    <row r="29" spans="1:23" s="89" customFormat="1" x14ac:dyDescent="0.25">
      <c r="A29" s="128" t="s">
        <v>56</v>
      </c>
      <c r="B29" s="128" t="s">
        <v>59</v>
      </c>
      <c r="C29" s="129" t="s">
        <v>135</v>
      </c>
      <c r="D29" s="130">
        <v>68</v>
      </c>
      <c r="E29" s="131">
        <v>1</v>
      </c>
      <c r="F29" s="132">
        <v>3.6999999999999998E-2</v>
      </c>
      <c r="G29" s="133">
        <v>0.06</v>
      </c>
      <c r="H29" s="195">
        <v>1</v>
      </c>
      <c r="I29" s="132">
        <v>3.5700000000000003E-2</v>
      </c>
      <c r="J29" s="133">
        <v>0.14000000000000001</v>
      </c>
      <c r="K29" s="130">
        <v>27</v>
      </c>
      <c r="L29" s="184">
        <v>0.96430000000000005</v>
      </c>
      <c r="M29" s="133">
        <v>0.55000000000000004</v>
      </c>
      <c r="N29" s="131">
        <v>1.52</v>
      </c>
      <c r="O29" s="163"/>
      <c r="P29" s="172"/>
      <c r="Q29" s="163">
        <v>0.1</v>
      </c>
      <c r="R29" s="163"/>
      <c r="S29" s="163">
        <v>0.1</v>
      </c>
      <c r="T29" s="163">
        <v>0.1</v>
      </c>
      <c r="U29" s="163">
        <v>0.3</v>
      </c>
      <c r="V29" s="131">
        <v>68.3</v>
      </c>
      <c r="W29" s="131">
        <v>27</v>
      </c>
    </row>
    <row r="30" spans="1:23" s="89" customFormat="1" x14ac:dyDescent="0.25">
      <c r="A30" s="128" t="s">
        <v>144</v>
      </c>
      <c r="B30" s="128" t="s">
        <v>39</v>
      </c>
      <c r="C30" s="129" t="s">
        <v>38</v>
      </c>
      <c r="D30" s="130">
        <v>68</v>
      </c>
      <c r="E30" s="131">
        <v>1</v>
      </c>
      <c r="F30" s="132">
        <v>6.6699999999999995E-2</v>
      </c>
      <c r="G30" s="133">
        <v>0.06</v>
      </c>
      <c r="H30" s="195">
        <v>8</v>
      </c>
      <c r="I30" s="132">
        <v>0.22220000000000001</v>
      </c>
      <c r="J30" s="133">
        <v>0.14000000000000001</v>
      </c>
      <c r="K30" s="130">
        <v>5</v>
      </c>
      <c r="L30" s="184">
        <v>0.1389</v>
      </c>
      <c r="M30" s="133">
        <v>0.55000000000000004</v>
      </c>
      <c r="N30" s="131">
        <v>1.6</v>
      </c>
      <c r="O30" s="163">
        <v>0.1</v>
      </c>
      <c r="P30" s="172">
        <v>0.1</v>
      </c>
      <c r="Q30" s="163"/>
      <c r="R30" s="163"/>
      <c r="S30" s="163"/>
      <c r="T30" s="163"/>
      <c r="U30" s="163">
        <v>0.2</v>
      </c>
      <c r="V30" s="131">
        <v>68.2</v>
      </c>
      <c r="W30" s="131">
        <v>28</v>
      </c>
    </row>
    <row r="31" spans="1:23" s="89" customFormat="1" x14ac:dyDescent="0.25">
      <c r="A31" s="128" t="s">
        <v>187</v>
      </c>
      <c r="B31" s="128" t="s">
        <v>190</v>
      </c>
      <c r="C31" s="129" t="s">
        <v>38</v>
      </c>
      <c r="D31" s="130">
        <v>68</v>
      </c>
      <c r="E31" s="131">
        <v>1</v>
      </c>
      <c r="F31" s="132">
        <v>3.3300000000000003E-2</v>
      </c>
      <c r="G31" s="133">
        <v>0.06</v>
      </c>
      <c r="H31" s="195">
        <v>12</v>
      </c>
      <c r="I31" s="132">
        <v>0.21820000000000001</v>
      </c>
      <c r="J31" s="133">
        <v>0.14000000000000001</v>
      </c>
      <c r="K31" s="130">
        <v>14</v>
      </c>
      <c r="L31" s="184">
        <v>0.2545</v>
      </c>
      <c r="M31" s="133">
        <v>0.55000000000000004</v>
      </c>
      <c r="N31" s="131">
        <v>1.36</v>
      </c>
      <c r="O31" s="163"/>
      <c r="P31" s="172">
        <v>0.1</v>
      </c>
      <c r="Q31" s="163"/>
      <c r="R31" s="163"/>
      <c r="S31" s="163"/>
      <c r="T31" s="163"/>
      <c r="U31" s="163">
        <v>0.1</v>
      </c>
      <c r="V31" s="131">
        <v>68.099999999999994</v>
      </c>
      <c r="W31" s="131">
        <v>29</v>
      </c>
    </row>
    <row r="32" spans="1:23" s="89" customFormat="1" x14ac:dyDescent="0.25">
      <c r="A32" s="99" t="s">
        <v>54</v>
      </c>
      <c r="B32" s="99" t="s">
        <v>55</v>
      </c>
      <c r="C32" s="100" t="s">
        <v>135</v>
      </c>
      <c r="D32" s="101">
        <v>67</v>
      </c>
      <c r="E32" s="98">
        <v>0</v>
      </c>
      <c r="F32" s="102">
        <v>0</v>
      </c>
      <c r="G32" s="103">
        <v>0.06</v>
      </c>
      <c r="H32" s="189">
        <v>0</v>
      </c>
      <c r="I32" s="102">
        <v>0</v>
      </c>
      <c r="J32" s="103">
        <v>0.14000000000000001</v>
      </c>
      <c r="K32" s="101">
        <v>16</v>
      </c>
      <c r="L32" s="179">
        <v>0.94120000000000004</v>
      </c>
      <c r="M32" s="103">
        <v>0.55000000000000004</v>
      </c>
      <c r="N32" s="98">
        <v>1.63</v>
      </c>
      <c r="O32" s="158"/>
      <c r="P32" s="168"/>
      <c r="Q32" s="158"/>
      <c r="R32" s="158"/>
      <c r="S32" s="158"/>
      <c r="T32" s="158"/>
      <c r="U32" s="158"/>
      <c r="V32" s="98">
        <v>67</v>
      </c>
      <c r="W32" s="98">
        <v>30</v>
      </c>
    </row>
    <row r="33" spans="1:23" s="89" customFormat="1" x14ac:dyDescent="0.25">
      <c r="A33" s="134" t="s">
        <v>156</v>
      </c>
      <c r="B33" s="134" t="s">
        <v>157</v>
      </c>
      <c r="C33" s="135" t="s">
        <v>135</v>
      </c>
      <c r="D33" s="136">
        <v>66.25</v>
      </c>
      <c r="E33" s="137">
        <v>1</v>
      </c>
      <c r="F33" s="138">
        <v>7.6899999999999996E-2</v>
      </c>
      <c r="G33" s="139">
        <v>0.06</v>
      </c>
      <c r="H33" s="196">
        <v>0</v>
      </c>
      <c r="I33" s="138">
        <v>0</v>
      </c>
      <c r="J33" s="139">
        <v>0.14000000000000001</v>
      </c>
      <c r="K33" s="136">
        <v>13</v>
      </c>
      <c r="L33" s="185">
        <v>1</v>
      </c>
      <c r="M33" s="139">
        <v>0.55000000000000004</v>
      </c>
      <c r="N33" s="137">
        <v>2.31</v>
      </c>
      <c r="O33" s="164">
        <v>0.1</v>
      </c>
      <c r="P33" s="173"/>
      <c r="Q33" s="164">
        <v>0.1</v>
      </c>
      <c r="R33" s="164">
        <v>0.1</v>
      </c>
      <c r="S33" s="164">
        <v>0.1</v>
      </c>
      <c r="T33" s="164"/>
      <c r="U33" s="164">
        <v>0.4</v>
      </c>
      <c r="V33" s="137">
        <v>66.400000000000006</v>
      </c>
      <c r="W33" s="137">
        <v>31</v>
      </c>
    </row>
    <row r="34" spans="1:23" s="89" customFormat="1" x14ac:dyDescent="0.25">
      <c r="A34" s="134" t="s">
        <v>128</v>
      </c>
      <c r="B34" s="134" t="s">
        <v>130</v>
      </c>
      <c r="C34" s="135" t="s">
        <v>125</v>
      </c>
      <c r="D34" s="136">
        <v>66</v>
      </c>
      <c r="E34" s="137">
        <v>8</v>
      </c>
      <c r="F34" s="138">
        <v>4.65E-2</v>
      </c>
      <c r="G34" s="139">
        <v>0.06</v>
      </c>
      <c r="H34" s="196">
        <v>37</v>
      </c>
      <c r="I34" s="138">
        <v>0.1434</v>
      </c>
      <c r="J34" s="139">
        <v>0.14000000000000001</v>
      </c>
      <c r="K34" s="136">
        <v>120</v>
      </c>
      <c r="L34" s="185">
        <v>0.46510000000000001</v>
      </c>
      <c r="M34" s="139">
        <v>0.55000000000000004</v>
      </c>
      <c r="N34" s="137">
        <v>1.63</v>
      </c>
      <c r="O34" s="164"/>
      <c r="P34" s="173">
        <v>0.1</v>
      </c>
      <c r="Q34" s="164"/>
      <c r="R34" s="164"/>
      <c r="S34" s="164"/>
      <c r="T34" s="164"/>
      <c r="U34" s="164">
        <v>0.1</v>
      </c>
      <c r="V34" s="137">
        <v>66.099999999999994</v>
      </c>
      <c r="W34" s="137">
        <v>32</v>
      </c>
    </row>
    <row r="35" spans="1:23" s="89" customFormat="1" x14ac:dyDescent="0.25">
      <c r="A35" s="141" t="s">
        <v>148</v>
      </c>
      <c r="B35" s="141" t="s">
        <v>153</v>
      </c>
      <c r="C35" s="142" t="s">
        <v>135</v>
      </c>
      <c r="D35" s="143">
        <v>65</v>
      </c>
      <c r="E35" s="144">
        <v>0</v>
      </c>
      <c r="F35" s="145">
        <v>0</v>
      </c>
      <c r="G35" s="146">
        <v>0.06</v>
      </c>
      <c r="H35" s="197">
        <v>1</v>
      </c>
      <c r="I35" s="145">
        <v>0.16669999999999999</v>
      </c>
      <c r="J35" s="146">
        <v>0.14000000000000001</v>
      </c>
      <c r="K35" s="143">
        <v>5</v>
      </c>
      <c r="L35" s="186">
        <v>0.83330000000000004</v>
      </c>
      <c r="M35" s="146">
        <v>0.55000000000000004</v>
      </c>
      <c r="N35" s="144">
        <v>2</v>
      </c>
      <c r="O35" s="165"/>
      <c r="P35" s="174">
        <v>0.1</v>
      </c>
      <c r="Q35" s="165">
        <v>0.1</v>
      </c>
      <c r="R35" s="165">
        <v>0.1</v>
      </c>
      <c r="S35" s="165"/>
      <c r="T35" s="165">
        <v>0.1</v>
      </c>
      <c r="U35" s="165">
        <v>0.4</v>
      </c>
      <c r="V35" s="144">
        <v>65.400000000000006</v>
      </c>
      <c r="W35" s="144">
        <v>33</v>
      </c>
    </row>
    <row r="36" spans="1:23" s="89" customFormat="1" x14ac:dyDescent="0.25">
      <c r="A36" s="141" t="s">
        <v>148</v>
      </c>
      <c r="B36" s="141" t="s">
        <v>149</v>
      </c>
      <c r="C36" s="142" t="s">
        <v>135</v>
      </c>
      <c r="D36" s="143">
        <v>65</v>
      </c>
      <c r="E36" s="144">
        <v>2</v>
      </c>
      <c r="F36" s="145">
        <v>9.5200000000000007E-2</v>
      </c>
      <c r="G36" s="146">
        <v>0.06</v>
      </c>
      <c r="H36" s="197">
        <v>0</v>
      </c>
      <c r="I36" s="145">
        <v>0</v>
      </c>
      <c r="J36" s="146">
        <v>0.14000000000000001</v>
      </c>
      <c r="K36" s="143">
        <v>21</v>
      </c>
      <c r="L36" s="186">
        <v>1</v>
      </c>
      <c r="M36" s="146">
        <v>0.55000000000000004</v>
      </c>
      <c r="N36" s="144">
        <v>1.57</v>
      </c>
      <c r="O36" s="165">
        <v>0.1</v>
      </c>
      <c r="P36" s="174"/>
      <c r="Q36" s="165">
        <v>0.1</v>
      </c>
      <c r="R36" s="165"/>
      <c r="S36" s="165"/>
      <c r="T36" s="165">
        <v>0.1</v>
      </c>
      <c r="U36" s="165">
        <v>0.3</v>
      </c>
      <c r="V36" s="144">
        <v>65.3</v>
      </c>
      <c r="W36" s="144">
        <v>34</v>
      </c>
    </row>
    <row r="37" spans="1:23" s="89" customFormat="1" x14ac:dyDescent="0.25">
      <c r="A37" s="141" t="s">
        <v>180</v>
      </c>
      <c r="B37" s="141" t="s">
        <v>181</v>
      </c>
      <c r="C37" s="142" t="s">
        <v>135</v>
      </c>
      <c r="D37" s="143">
        <v>65</v>
      </c>
      <c r="E37" s="144">
        <v>0</v>
      </c>
      <c r="F37" s="145">
        <v>0</v>
      </c>
      <c r="G37" s="146">
        <v>0.06</v>
      </c>
      <c r="H37" s="197">
        <v>0</v>
      </c>
      <c r="I37" s="145">
        <v>0</v>
      </c>
      <c r="J37" s="146">
        <v>0.14000000000000001</v>
      </c>
      <c r="K37" s="143">
        <v>11</v>
      </c>
      <c r="L37" s="186">
        <v>1</v>
      </c>
      <c r="M37" s="146">
        <v>0.55000000000000004</v>
      </c>
      <c r="N37" s="144">
        <v>1.45</v>
      </c>
      <c r="O37" s="165"/>
      <c r="P37" s="174"/>
      <c r="Q37" s="165">
        <v>0.1</v>
      </c>
      <c r="R37" s="165"/>
      <c r="S37" s="165">
        <v>0.1</v>
      </c>
      <c r="T37" s="165"/>
      <c r="U37" s="165">
        <v>0.2</v>
      </c>
      <c r="V37" s="144">
        <v>65.2</v>
      </c>
      <c r="W37" s="144">
        <v>35</v>
      </c>
    </row>
    <row r="38" spans="1:23" s="89" customFormat="1" x14ac:dyDescent="0.25">
      <c r="A38" s="147" t="s">
        <v>36</v>
      </c>
      <c r="B38" s="147" t="s">
        <v>137</v>
      </c>
      <c r="C38" s="148" t="s">
        <v>135</v>
      </c>
      <c r="D38" s="149">
        <v>64</v>
      </c>
      <c r="E38" s="150">
        <v>1</v>
      </c>
      <c r="F38" s="151">
        <v>0.1</v>
      </c>
      <c r="G38" s="152">
        <v>0.06</v>
      </c>
      <c r="H38" s="198">
        <v>1</v>
      </c>
      <c r="I38" s="151">
        <v>0.1</v>
      </c>
      <c r="J38" s="152">
        <v>0.14000000000000001</v>
      </c>
      <c r="K38" s="149">
        <v>10</v>
      </c>
      <c r="L38" s="187">
        <v>1</v>
      </c>
      <c r="M38" s="152">
        <v>0.55000000000000004</v>
      </c>
      <c r="N38" s="150">
        <v>3.1</v>
      </c>
      <c r="O38" s="166">
        <v>0.1</v>
      </c>
      <c r="P38" s="175"/>
      <c r="Q38" s="166">
        <v>0.1</v>
      </c>
      <c r="R38" s="166">
        <v>0.1</v>
      </c>
      <c r="S38" s="166">
        <v>0.1</v>
      </c>
      <c r="T38" s="166"/>
      <c r="U38" s="166">
        <v>0.4</v>
      </c>
      <c r="V38" s="150">
        <v>64.400000000000006</v>
      </c>
      <c r="W38" s="150">
        <v>36</v>
      </c>
    </row>
    <row r="39" spans="1:23" s="89" customFormat="1" x14ac:dyDescent="0.25">
      <c r="A39" s="147" t="s">
        <v>36</v>
      </c>
      <c r="B39" s="147" t="s">
        <v>136</v>
      </c>
      <c r="C39" s="148" t="s">
        <v>135</v>
      </c>
      <c r="D39" s="149">
        <v>64</v>
      </c>
      <c r="E39" s="150">
        <v>2</v>
      </c>
      <c r="F39" s="151">
        <v>0.25</v>
      </c>
      <c r="G39" s="152">
        <v>0.06</v>
      </c>
      <c r="H39" s="198">
        <v>1</v>
      </c>
      <c r="I39" s="151">
        <v>0.125</v>
      </c>
      <c r="J39" s="152">
        <v>0.14000000000000001</v>
      </c>
      <c r="K39" s="149">
        <v>8</v>
      </c>
      <c r="L39" s="187">
        <v>1</v>
      </c>
      <c r="M39" s="152">
        <v>0.55000000000000004</v>
      </c>
      <c r="N39" s="150">
        <v>2.5</v>
      </c>
      <c r="O39" s="166">
        <v>0.1</v>
      </c>
      <c r="P39" s="175"/>
      <c r="Q39" s="166">
        <v>0.1</v>
      </c>
      <c r="R39" s="166"/>
      <c r="S39" s="166">
        <v>0.1</v>
      </c>
      <c r="T39" s="166"/>
      <c r="U39" s="166">
        <v>0.3</v>
      </c>
      <c r="V39" s="150">
        <v>64.3</v>
      </c>
      <c r="W39" s="150">
        <v>37</v>
      </c>
    </row>
    <row r="40" spans="1:23" s="89" customFormat="1" x14ac:dyDescent="0.25">
      <c r="A40" s="104" t="s">
        <v>56</v>
      </c>
      <c r="B40" s="104" t="s">
        <v>58</v>
      </c>
      <c r="C40" s="105" t="s">
        <v>135</v>
      </c>
      <c r="D40" s="106">
        <v>63</v>
      </c>
      <c r="E40" s="107">
        <v>0</v>
      </c>
      <c r="F40" s="108">
        <v>0</v>
      </c>
      <c r="G40" s="109">
        <v>0.06</v>
      </c>
      <c r="H40" s="190">
        <v>5</v>
      </c>
      <c r="I40" s="108">
        <v>0.125</v>
      </c>
      <c r="J40" s="109">
        <v>0.14000000000000001</v>
      </c>
      <c r="K40" s="106">
        <v>20</v>
      </c>
      <c r="L40" s="180">
        <v>0.5</v>
      </c>
      <c r="M40" s="109">
        <v>0.55000000000000004</v>
      </c>
      <c r="N40" s="107">
        <v>1.45</v>
      </c>
      <c r="O40" s="159"/>
      <c r="P40" s="167"/>
      <c r="Q40" s="159"/>
      <c r="R40" s="159"/>
      <c r="S40" s="159">
        <v>0.1</v>
      </c>
      <c r="T40" s="159">
        <v>0.2</v>
      </c>
      <c r="U40" s="159">
        <v>0.3</v>
      </c>
      <c r="V40" s="107">
        <v>63.3</v>
      </c>
      <c r="W40" s="107">
        <v>38</v>
      </c>
    </row>
    <row r="41" spans="1:23" s="89" customFormat="1" x14ac:dyDescent="0.25">
      <c r="A41" s="104" t="s">
        <v>128</v>
      </c>
      <c r="B41" s="104" t="s">
        <v>129</v>
      </c>
      <c r="C41" s="105" t="s">
        <v>38</v>
      </c>
      <c r="D41" s="106">
        <v>63</v>
      </c>
      <c r="E41" s="107">
        <v>2</v>
      </c>
      <c r="F41" s="108">
        <v>2.9399999999999999E-2</v>
      </c>
      <c r="G41" s="109">
        <v>0.06</v>
      </c>
      <c r="H41" s="190">
        <v>14</v>
      </c>
      <c r="I41" s="108">
        <v>0.1138</v>
      </c>
      <c r="J41" s="109">
        <v>0.14000000000000001</v>
      </c>
      <c r="K41" s="106">
        <v>39</v>
      </c>
      <c r="L41" s="180">
        <v>0.31709999999999999</v>
      </c>
      <c r="M41" s="109">
        <v>0.55000000000000004</v>
      </c>
      <c r="N41" s="107">
        <v>1.56</v>
      </c>
      <c r="O41" s="159"/>
      <c r="P41" s="167"/>
      <c r="Q41" s="159"/>
      <c r="R41" s="159">
        <v>0.1</v>
      </c>
      <c r="S41" s="159"/>
      <c r="T41" s="159">
        <v>0.1</v>
      </c>
      <c r="U41" s="159">
        <v>0.2</v>
      </c>
      <c r="V41" s="107">
        <v>63.2</v>
      </c>
      <c r="W41" s="107">
        <v>39</v>
      </c>
    </row>
    <row r="42" spans="1:23" s="89" customFormat="1" x14ac:dyDescent="0.25">
      <c r="A42" s="104" t="s">
        <v>53</v>
      </c>
      <c r="B42" s="104" t="s">
        <v>179</v>
      </c>
      <c r="C42" s="105" t="s">
        <v>38</v>
      </c>
      <c r="D42" s="106">
        <v>63</v>
      </c>
      <c r="E42" s="107">
        <v>0</v>
      </c>
      <c r="F42" s="108">
        <v>0</v>
      </c>
      <c r="G42" s="109">
        <v>0.06</v>
      </c>
      <c r="H42" s="190">
        <v>14</v>
      </c>
      <c r="I42" s="108">
        <v>0.25</v>
      </c>
      <c r="J42" s="109">
        <v>0.14000000000000001</v>
      </c>
      <c r="K42" s="106">
        <v>13</v>
      </c>
      <c r="L42" s="180">
        <v>0.2321</v>
      </c>
      <c r="M42" s="109">
        <v>0.55000000000000004</v>
      </c>
      <c r="N42" s="107">
        <v>1.23</v>
      </c>
      <c r="O42" s="159"/>
      <c r="P42" s="167">
        <v>0.1</v>
      </c>
      <c r="Q42" s="159"/>
      <c r="R42" s="159"/>
      <c r="S42" s="159"/>
      <c r="T42" s="159"/>
      <c r="U42" s="159">
        <v>0.1</v>
      </c>
      <c r="V42" s="107">
        <v>63.1</v>
      </c>
      <c r="W42" s="107">
        <v>40</v>
      </c>
    </row>
    <row r="43" spans="1:23" s="89" customFormat="1" x14ac:dyDescent="0.25">
      <c r="A43" s="99" t="s">
        <v>48</v>
      </c>
      <c r="B43" s="99" t="s">
        <v>169</v>
      </c>
      <c r="C43" s="100" t="s">
        <v>125</v>
      </c>
      <c r="D43" s="101">
        <v>61.5</v>
      </c>
      <c r="E43" s="98">
        <v>4</v>
      </c>
      <c r="F43" s="102">
        <v>0.1081</v>
      </c>
      <c r="G43" s="103">
        <v>0.06</v>
      </c>
      <c r="H43" s="189">
        <v>1</v>
      </c>
      <c r="I43" s="102">
        <v>2.7E-2</v>
      </c>
      <c r="J43" s="103">
        <v>0.14000000000000001</v>
      </c>
      <c r="K43" s="101">
        <v>37</v>
      </c>
      <c r="L43" s="179">
        <v>1</v>
      </c>
      <c r="M43" s="103">
        <v>0.55000000000000004</v>
      </c>
      <c r="N43" s="98">
        <v>2.59</v>
      </c>
      <c r="O43" s="158"/>
      <c r="P43" s="168"/>
      <c r="Q43" s="158"/>
      <c r="R43" s="158"/>
      <c r="S43" s="158"/>
      <c r="T43" s="158"/>
      <c r="U43" s="158"/>
      <c r="V43" s="98">
        <v>62</v>
      </c>
      <c r="W43" s="98">
        <v>41</v>
      </c>
    </row>
    <row r="44" spans="1:23" s="89" customFormat="1" x14ac:dyDescent="0.25">
      <c r="A44" s="110" t="s">
        <v>156</v>
      </c>
      <c r="B44" s="110" t="s">
        <v>158</v>
      </c>
      <c r="C44" s="111" t="s">
        <v>135</v>
      </c>
      <c r="D44" s="112">
        <v>61.25</v>
      </c>
      <c r="E44" s="113">
        <v>1</v>
      </c>
      <c r="F44" s="114">
        <v>8.3299999999999999E-2</v>
      </c>
      <c r="G44" s="115">
        <v>0.06</v>
      </c>
      <c r="H44" s="191">
        <v>1</v>
      </c>
      <c r="I44" s="114">
        <v>8.3299999999999999E-2</v>
      </c>
      <c r="J44" s="115">
        <v>0.14000000000000001</v>
      </c>
      <c r="K44" s="112">
        <v>12</v>
      </c>
      <c r="L44" s="181">
        <v>1</v>
      </c>
      <c r="M44" s="115">
        <v>0.55000000000000004</v>
      </c>
      <c r="N44" s="113">
        <v>2.92</v>
      </c>
      <c r="O44" s="160">
        <v>0.1</v>
      </c>
      <c r="P44" s="169"/>
      <c r="Q44" s="160">
        <v>0.1</v>
      </c>
      <c r="R44" s="160">
        <v>0.1</v>
      </c>
      <c r="S44" s="160">
        <v>0.1</v>
      </c>
      <c r="T44" s="160"/>
      <c r="U44" s="160">
        <v>0.4</v>
      </c>
      <c r="V44" s="113">
        <v>61.4</v>
      </c>
      <c r="W44" s="113">
        <v>42</v>
      </c>
    </row>
    <row r="45" spans="1:23" x14ac:dyDescent="0.25">
      <c r="A45" s="110" t="s">
        <v>145</v>
      </c>
      <c r="B45" s="110" t="s">
        <v>147</v>
      </c>
      <c r="C45" s="111" t="s">
        <v>135</v>
      </c>
      <c r="D45" s="112">
        <v>61.25</v>
      </c>
      <c r="E45" s="113">
        <v>5</v>
      </c>
      <c r="F45" s="114">
        <v>0.1163</v>
      </c>
      <c r="G45" s="115">
        <v>0.06</v>
      </c>
      <c r="H45" s="191">
        <v>6</v>
      </c>
      <c r="I45" s="114">
        <v>8.4500000000000006E-2</v>
      </c>
      <c r="J45" s="115">
        <v>0.14000000000000001</v>
      </c>
      <c r="K45" s="112">
        <v>45</v>
      </c>
      <c r="L45" s="181">
        <v>0.63380000000000003</v>
      </c>
      <c r="M45" s="115">
        <v>0.55000000000000004</v>
      </c>
      <c r="N45" s="113">
        <v>1.96</v>
      </c>
      <c r="O45" s="160">
        <v>0.1</v>
      </c>
      <c r="P45" s="169"/>
      <c r="Q45" s="160">
        <v>0.1</v>
      </c>
      <c r="R45" s="160"/>
      <c r="S45" s="160">
        <v>0.1</v>
      </c>
      <c r="T45" s="160"/>
      <c r="U45" s="160">
        <v>0.3</v>
      </c>
      <c r="V45" s="113">
        <v>61.3</v>
      </c>
      <c r="W45" s="113">
        <v>43</v>
      </c>
    </row>
    <row r="46" spans="1:23" x14ac:dyDescent="0.25">
      <c r="A46" s="116" t="s">
        <v>148</v>
      </c>
      <c r="B46" s="116" t="s">
        <v>150</v>
      </c>
      <c r="C46" s="117" t="s">
        <v>135</v>
      </c>
      <c r="D46" s="118">
        <v>60</v>
      </c>
      <c r="E46" s="119">
        <v>0</v>
      </c>
      <c r="F46" s="120">
        <v>0</v>
      </c>
      <c r="G46" s="121">
        <v>0.06</v>
      </c>
      <c r="H46" s="192">
        <v>1</v>
      </c>
      <c r="I46" s="120">
        <v>0.2</v>
      </c>
      <c r="J46" s="121">
        <v>0.14000000000000001</v>
      </c>
      <c r="K46" s="118">
        <v>5</v>
      </c>
      <c r="L46" s="182">
        <v>1</v>
      </c>
      <c r="M46" s="121">
        <v>0.55000000000000004</v>
      </c>
      <c r="N46" s="119">
        <v>1.8</v>
      </c>
      <c r="O46" s="161"/>
      <c r="P46" s="170">
        <v>0.1</v>
      </c>
      <c r="Q46" s="161">
        <v>0.1</v>
      </c>
      <c r="R46" s="161">
        <v>0.1</v>
      </c>
      <c r="S46" s="161"/>
      <c r="T46" s="161">
        <v>0.3</v>
      </c>
      <c r="U46" s="161">
        <v>0.5</v>
      </c>
      <c r="V46" s="119">
        <v>60.5</v>
      </c>
      <c r="W46" s="119">
        <v>44</v>
      </c>
    </row>
    <row r="47" spans="1:23" x14ac:dyDescent="0.25">
      <c r="A47" s="116" t="s">
        <v>56</v>
      </c>
      <c r="B47" s="116" t="s">
        <v>57</v>
      </c>
      <c r="C47" s="117" t="s">
        <v>135</v>
      </c>
      <c r="D47" s="118">
        <v>60</v>
      </c>
      <c r="E47" s="119">
        <v>1</v>
      </c>
      <c r="F47" s="120">
        <v>8.3299999999999999E-2</v>
      </c>
      <c r="G47" s="121">
        <v>0.06</v>
      </c>
      <c r="H47" s="192">
        <v>1</v>
      </c>
      <c r="I47" s="120">
        <v>5.5599999999999997E-2</v>
      </c>
      <c r="J47" s="121">
        <v>0.14000000000000001</v>
      </c>
      <c r="K47" s="118">
        <v>12</v>
      </c>
      <c r="L47" s="182">
        <v>0.66669999999999996</v>
      </c>
      <c r="M47" s="121">
        <v>0.55000000000000004</v>
      </c>
      <c r="N47" s="119">
        <v>1.75</v>
      </c>
      <c r="O47" s="161">
        <v>0.1</v>
      </c>
      <c r="P47" s="170"/>
      <c r="Q47" s="161">
        <v>0.1</v>
      </c>
      <c r="R47" s="161"/>
      <c r="S47" s="161">
        <v>0.1</v>
      </c>
      <c r="T47" s="161">
        <v>0.2</v>
      </c>
      <c r="U47" s="161">
        <v>0.4</v>
      </c>
      <c r="V47" s="119">
        <v>60.4</v>
      </c>
      <c r="W47" s="119">
        <v>45</v>
      </c>
    </row>
    <row r="48" spans="1:23" x14ac:dyDescent="0.25">
      <c r="A48" s="116" t="s">
        <v>132</v>
      </c>
      <c r="B48" s="116" t="s">
        <v>133</v>
      </c>
      <c r="C48" s="117" t="s">
        <v>125</v>
      </c>
      <c r="D48" s="118">
        <v>60</v>
      </c>
      <c r="E48" s="119">
        <v>0</v>
      </c>
      <c r="F48" s="120">
        <v>0</v>
      </c>
      <c r="G48" s="121">
        <v>0.06</v>
      </c>
      <c r="H48" s="192">
        <v>7</v>
      </c>
      <c r="I48" s="120">
        <v>0.29170000000000001</v>
      </c>
      <c r="J48" s="121">
        <v>0.14000000000000001</v>
      </c>
      <c r="K48" s="118">
        <v>20</v>
      </c>
      <c r="L48" s="182">
        <v>0.83330000000000004</v>
      </c>
      <c r="M48" s="121">
        <v>0.55000000000000004</v>
      </c>
      <c r="N48" s="119">
        <v>1.65</v>
      </c>
      <c r="O48" s="161"/>
      <c r="P48" s="170">
        <v>0.1</v>
      </c>
      <c r="Q48" s="161">
        <v>0.1</v>
      </c>
      <c r="R48" s="161"/>
      <c r="S48" s="161"/>
      <c r="T48" s="161">
        <v>0.1</v>
      </c>
      <c r="U48" s="161">
        <v>0.3</v>
      </c>
      <c r="V48" s="119">
        <v>60.3</v>
      </c>
      <c r="W48" s="119">
        <v>46</v>
      </c>
    </row>
    <row r="49" spans="1:23" x14ac:dyDescent="0.25">
      <c r="A49" s="116" t="s">
        <v>205</v>
      </c>
      <c r="B49" s="116" t="s">
        <v>207</v>
      </c>
      <c r="C49" s="117" t="s">
        <v>38</v>
      </c>
      <c r="D49" s="118">
        <v>60</v>
      </c>
      <c r="E49" s="119">
        <v>0</v>
      </c>
      <c r="F49" s="120">
        <v>0</v>
      </c>
      <c r="G49" s="121">
        <v>0.06</v>
      </c>
      <c r="H49" s="192">
        <v>0</v>
      </c>
      <c r="I49" s="120">
        <v>0</v>
      </c>
      <c r="J49" s="121">
        <v>0.14000000000000001</v>
      </c>
      <c r="K49" s="118">
        <v>6</v>
      </c>
      <c r="L49" s="182">
        <v>0.66669999999999996</v>
      </c>
      <c r="M49" s="121">
        <v>0.55000000000000004</v>
      </c>
      <c r="N49" s="119">
        <v>1.67</v>
      </c>
      <c r="O49" s="161"/>
      <c r="P49" s="170"/>
      <c r="Q49" s="161">
        <v>0.1</v>
      </c>
      <c r="R49" s="161"/>
      <c r="S49" s="161"/>
      <c r="T49" s="161">
        <v>0.1</v>
      </c>
      <c r="U49" s="161">
        <v>0.2</v>
      </c>
      <c r="V49" s="119">
        <v>60.2</v>
      </c>
      <c r="W49" s="119">
        <v>47</v>
      </c>
    </row>
    <row r="50" spans="1:23" x14ac:dyDescent="0.25">
      <c r="A50" s="116" t="s">
        <v>148</v>
      </c>
      <c r="B50" s="116" t="s">
        <v>152</v>
      </c>
      <c r="C50" s="117" t="s">
        <v>135</v>
      </c>
      <c r="D50" s="118">
        <v>60</v>
      </c>
      <c r="E50" s="119">
        <v>0</v>
      </c>
      <c r="F50" s="120">
        <v>0</v>
      </c>
      <c r="G50" s="121">
        <v>0.06</v>
      </c>
      <c r="H50" s="192">
        <v>2</v>
      </c>
      <c r="I50" s="120">
        <v>0.1333</v>
      </c>
      <c r="J50" s="121">
        <v>0.14000000000000001</v>
      </c>
      <c r="K50" s="118">
        <v>9</v>
      </c>
      <c r="L50" s="182">
        <v>0.6</v>
      </c>
      <c r="M50" s="121">
        <v>0.55000000000000004</v>
      </c>
      <c r="N50" s="119">
        <v>1.67</v>
      </c>
      <c r="O50" s="161"/>
      <c r="P50" s="170"/>
      <c r="Q50" s="161">
        <v>0.1</v>
      </c>
      <c r="R50" s="161"/>
      <c r="S50" s="161"/>
      <c r="T50" s="161"/>
      <c r="U50" s="161">
        <v>0.1</v>
      </c>
      <c r="V50" s="119">
        <v>60.1</v>
      </c>
      <c r="W50" s="119">
        <v>48</v>
      </c>
    </row>
    <row r="51" spans="1:23" x14ac:dyDescent="0.25">
      <c r="A51" s="122" t="s">
        <v>145</v>
      </c>
      <c r="B51" s="122" t="s">
        <v>146</v>
      </c>
      <c r="C51" s="123" t="s">
        <v>38</v>
      </c>
      <c r="D51" s="124">
        <v>59.25</v>
      </c>
      <c r="E51" s="125">
        <v>2</v>
      </c>
      <c r="F51" s="126">
        <v>5.8799999999999998E-2</v>
      </c>
      <c r="G51" s="127">
        <v>0.06</v>
      </c>
      <c r="H51" s="193">
        <v>10</v>
      </c>
      <c r="I51" s="126">
        <v>0.24390000000000001</v>
      </c>
      <c r="J51" s="127">
        <v>0.14000000000000001</v>
      </c>
      <c r="K51" s="124">
        <v>22</v>
      </c>
      <c r="L51" s="183">
        <v>0.53659999999999997</v>
      </c>
      <c r="M51" s="127">
        <v>0.55000000000000004</v>
      </c>
      <c r="N51" s="125">
        <v>1.77</v>
      </c>
      <c r="O51" s="162">
        <v>0.1</v>
      </c>
      <c r="P51" s="171">
        <v>0.1</v>
      </c>
      <c r="Q51" s="162"/>
      <c r="R51" s="162">
        <v>0.1</v>
      </c>
      <c r="S51" s="162"/>
      <c r="T51" s="162"/>
      <c r="U51" s="162">
        <v>0.3</v>
      </c>
      <c r="V51" s="125">
        <v>59.3</v>
      </c>
      <c r="W51" s="125">
        <v>49</v>
      </c>
    </row>
    <row r="52" spans="1:23" x14ac:dyDescent="0.25">
      <c r="A52" s="122" t="s">
        <v>48</v>
      </c>
      <c r="B52" s="122" t="s">
        <v>173</v>
      </c>
      <c r="C52" s="123" t="s">
        <v>135</v>
      </c>
      <c r="D52" s="124">
        <v>58.5</v>
      </c>
      <c r="E52" s="125">
        <v>0</v>
      </c>
      <c r="F52" s="126">
        <v>0</v>
      </c>
      <c r="G52" s="127">
        <v>0.06</v>
      </c>
      <c r="H52" s="193">
        <v>0</v>
      </c>
      <c r="I52" s="126">
        <v>0</v>
      </c>
      <c r="J52" s="127">
        <v>0.14000000000000001</v>
      </c>
      <c r="K52" s="124">
        <v>1</v>
      </c>
      <c r="L52" s="183">
        <v>1</v>
      </c>
      <c r="M52" s="127">
        <v>0.55000000000000004</v>
      </c>
      <c r="N52" s="125">
        <v>1</v>
      </c>
      <c r="O52" s="162"/>
      <c r="P52" s="171"/>
      <c r="Q52" s="162">
        <v>0.1</v>
      </c>
      <c r="R52" s="162"/>
      <c r="S52" s="162"/>
      <c r="T52" s="162"/>
      <c r="U52" s="162">
        <v>0.1</v>
      </c>
      <c r="V52" s="125">
        <v>59.1</v>
      </c>
      <c r="W52" s="125">
        <v>50</v>
      </c>
    </row>
    <row r="53" spans="1:23" x14ac:dyDescent="0.25">
      <c r="A53" s="99" t="s">
        <v>176</v>
      </c>
      <c r="B53" s="99" t="s">
        <v>177</v>
      </c>
      <c r="C53" s="100" t="s">
        <v>38</v>
      </c>
      <c r="D53" s="101">
        <v>58</v>
      </c>
      <c r="E53" s="98">
        <v>0</v>
      </c>
      <c r="F53" s="102">
        <v>0</v>
      </c>
      <c r="G53" s="103">
        <v>0.06</v>
      </c>
      <c r="H53" s="189">
        <v>4</v>
      </c>
      <c r="I53" s="102">
        <v>0.1333</v>
      </c>
      <c r="J53" s="103">
        <v>0.14000000000000001</v>
      </c>
      <c r="K53" s="101">
        <v>2</v>
      </c>
      <c r="L53" s="179">
        <v>6.6699999999999995E-2</v>
      </c>
      <c r="M53" s="103">
        <v>0.55000000000000004</v>
      </c>
      <c r="N53" s="98">
        <v>1.5</v>
      </c>
      <c r="O53" s="158"/>
      <c r="P53" s="168"/>
      <c r="Q53" s="158"/>
      <c r="R53" s="158"/>
      <c r="S53" s="158"/>
      <c r="T53" s="158"/>
      <c r="U53" s="158"/>
      <c r="V53" s="98">
        <v>58</v>
      </c>
      <c r="W53" s="98">
        <v>51</v>
      </c>
    </row>
    <row r="54" spans="1:23" x14ac:dyDescent="0.25">
      <c r="A54" s="99" t="s">
        <v>48</v>
      </c>
      <c r="B54" s="99" t="s">
        <v>171</v>
      </c>
      <c r="C54" s="100" t="s">
        <v>135</v>
      </c>
      <c r="D54" s="101">
        <v>56.5</v>
      </c>
      <c r="E54" s="98">
        <v>5</v>
      </c>
      <c r="F54" s="102">
        <v>0.1923</v>
      </c>
      <c r="G54" s="103">
        <v>0.06</v>
      </c>
      <c r="H54" s="189">
        <v>6</v>
      </c>
      <c r="I54" s="102">
        <v>0.1053</v>
      </c>
      <c r="J54" s="103">
        <v>0.14000000000000001</v>
      </c>
      <c r="K54" s="101">
        <v>29</v>
      </c>
      <c r="L54" s="179">
        <v>0.50880000000000003</v>
      </c>
      <c r="M54" s="103">
        <v>0.55000000000000004</v>
      </c>
      <c r="N54" s="98">
        <v>1.38</v>
      </c>
      <c r="O54" s="158"/>
      <c r="P54" s="168"/>
      <c r="Q54" s="158"/>
      <c r="R54" s="158"/>
      <c r="S54" s="158"/>
      <c r="T54" s="158"/>
      <c r="U54" s="158"/>
      <c r="V54" s="98">
        <v>57</v>
      </c>
      <c r="W54" s="98">
        <v>52</v>
      </c>
    </row>
    <row r="55" spans="1:23" x14ac:dyDescent="0.25">
      <c r="A55" s="128" t="s">
        <v>156</v>
      </c>
      <c r="B55" s="128" t="s">
        <v>159</v>
      </c>
      <c r="C55" s="129" t="s">
        <v>135</v>
      </c>
      <c r="D55" s="130">
        <v>56.25</v>
      </c>
      <c r="E55" s="131">
        <v>0</v>
      </c>
      <c r="F55" s="132">
        <v>0</v>
      </c>
      <c r="G55" s="133">
        <v>0.06</v>
      </c>
      <c r="H55" s="195">
        <v>0</v>
      </c>
      <c r="I55" s="132">
        <v>0</v>
      </c>
      <c r="J55" s="133">
        <v>0.14000000000000001</v>
      </c>
      <c r="K55" s="130">
        <v>10</v>
      </c>
      <c r="L55" s="184">
        <v>1</v>
      </c>
      <c r="M55" s="133">
        <v>0.55000000000000004</v>
      </c>
      <c r="N55" s="131">
        <v>1.9</v>
      </c>
      <c r="O55" s="163"/>
      <c r="P55" s="172"/>
      <c r="Q55" s="163">
        <v>0.1</v>
      </c>
      <c r="R55" s="163">
        <v>0.1</v>
      </c>
      <c r="S55" s="163">
        <v>0.1</v>
      </c>
      <c r="T55" s="163">
        <v>0.1</v>
      </c>
      <c r="U55" s="163">
        <v>0.4</v>
      </c>
      <c r="V55" s="131">
        <v>56.4</v>
      </c>
      <c r="W55" s="131">
        <v>53</v>
      </c>
    </row>
    <row r="56" spans="1:23" x14ac:dyDescent="0.25">
      <c r="A56" s="128" t="s">
        <v>142</v>
      </c>
      <c r="B56" s="128" t="s">
        <v>143</v>
      </c>
      <c r="C56" s="129" t="s">
        <v>38</v>
      </c>
      <c r="D56" s="130">
        <v>55.5</v>
      </c>
      <c r="E56" s="131">
        <v>1</v>
      </c>
      <c r="F56" s="132">
        <v>7.6899999999999996E-2</v>
      </c>
      <c r="G56" s="133">
        <v>0.06</v>
      </c>
      <c r="H56" s="195">
        <v>13</v>
      </c>
      <c r="I56" s="132">
        <v>1</v>
      </c>
      <c r="J56" s="133">
        <v>0.14000000000000001</v>
      </c>
      <c r="K56" s="130">
        <v>8</v>
      </c>
      <c r="L56" s="184">
        <v>0.61539999999999995</v>
      </c>
      <c r="M56" s="133">
        <v>0.55000000000000004</v>
      </c>
      <c r="N56" s="131">
        <v>1.63</v>
      </c>
      <c r="O56" s="163">
        <v>0.1</v>
      </c>
      <c r="P56" s="172">
        <v>0.1</v>
      </c>
      <c r="Q56" s="163">
        <v>0.1</v>
      </c>
      <c r="R56" s="163"/>
      <c r="S56" s="163"/>
      <c r="T56" s="163"/>
      <c r="U56" s="163">
        <v>0.3</v>
      </c>
      <c r="V56" s="131">
        <v>56.3</v>
      </c>
      <c r="W56" s="131">
        <v>54</v>
      </c>
    </row>
    <row r="57" spans="1:23" x14ac:dyDescent="0.25">
      <c r="A57" s="134" t="s">
        <v>160</v>
      </c>
      <c r="B57" s="134" t="s">
        <v>161</v>
      </c>
      <c r="C57" s="135" t="s">
        <v>135</v>
      </c>
      <c r="D57" s="136">
        <v>55</v>
      </c>
      <c r="E57" s="137">
        <v>2</v>
      </c>
      <c r="F57" s="138">
        <v>7.6899999999999996E-2</v>
      </c>
      <c r="G57" s="139">
        <v>0.06</v>
      </c>
      <c r="H57" s="196">
        <v>2</v>
      </c>
      <c r="I57" s="138">
        <v>6.25E-2</v>
      </c>
      <c r="J57" s="139">
        <v>0.14000000000000001</v>
      </c>
      <c r="K57" s="136">
        <v>28</v>
      </c>
      <c r="L57" s="185">
        <v>0.875</v>
      </c>
      <c r="M57" s="139">
        <v>0.55000000000000004</v>
      </c>
      <c r="N57" s="137">
        <v>2.21</v>
      </c>
      <c r="O57" s="164">
        <v>0.1</v>
      </c>
      <c r="P57" s="173"/>
      <c r="Q57" s="164">
        <v>0.1</v>
      </c>
      <c r="R57" s="164">
        <v>0.1</v>
      </c>
      <c r="S57" s="164">
        <v>0.1</v>
      </c>
      <c r="T57" s="164"/>
      <c r="U57" s="164">
        <v>0.4</v>
      </c>
      <c r="V57" s="137">
        <v>55.4</v>
      </c>
      <c r="W57" s="137">
        <v>55</v>
      </c>
    </row>
    <row r="58" spans="1:23" x14ac:dyDescent="0.25">
      <c r="A58" s="140" t="s">
        <v>205</v>
      </c>
      <c r="B58" s="140" t="s">
        <v>217</v>
      </c>
      <c r="C58" s="137" t="s">
        <v>38</v>
      </c>
      <c r="D58" s="136">
        <v>55</v>
      </c>
      <c r="E58" s="137"/>
      <c r="F58" s="138"/>
      <c r="G58" s="139">
        <v>0.06</v>
      </c>
      <c r="H58" s="199"/>
      <c r="I58" s="138"/>
      <c r="J58" s="139">
        <v>0.14000000000000001</v>
      </c>
      <c r="K58" s="137"/>
      <c r="L58" s="185"/>
      <c r="M58" s="139">
        <v>0.55000000000000004</v>
      </c>
      <c r="N58" s="137"/>
      <c r="O58" s="164"/>
      <c r="P58" s="173"/>
      <c r="Q58" s="164"/>
      <c r="R58" s="164"/>
      <c r="S58" s="164"/>
      <c r="T58" s="164"/>
      <c r="U58" s="164">
        <v>0</v>
      </c>
      <c r="V58" s="137">
        <v>55</v>
      </c>
      <c r="W58" s="199">
        <v>56</v>
      </c>
    </row>
    <row r="59" spans="1:23" x14ac:dyDescent="0.25">
      <c r="A59" s="99" t="s">
        <v>140</v>
      </c>
      <c r="B59" s="99" t="s">
        <v>141</v>
      </c>
      <c r="C59" s="100" t="s">
        <v>135</v>
      </c>
      <c r="D59" s="101">
        <v>54.25</v>
      </c>
      <c r="E59" s="98">
        <v>3</v>
      </c>
      <c r="F59" s="102">
        <v>7.4999999999999997E-2</v>
      </c>
      <c r="G59" s="103">
        <v>0.06</v>
      </c>
      <c r="H59" s="189">
        <v>9</v>
      </c>
      <c r="I59" s="102">
        <v>0.14749999999999999</v>
      </c>
      <c r="J59" s="103">
        <v>0.14000000000000001</v>
      </c>
      <c r="K59" s="101">
        <v>43</v>
      </c>
      <c r="L59" s="179">
        <v>0.70489999999999997</v>
      </c>
      <c r="M59" s="103">
        <v>0.55000000000000004</v>
      </c>
      <c r="N59" s="98">
        <v>2.14</v>
      </c>
      <c r="O59" s="158"/>
      <c r="P59" s="168"/>
      <c r="Q59" s="158"/>
      <c r="R59" s="158"/>
      <c r="S59" s="158"/>
      <c r="T59" s="158"/>
      <c r="U59" s="158"/>
      <c r="V59" s="98">
        <v>54</v>
      </c>
      <c r="W59" s="98">
        <v>57</v>
      </c>
    </row>
    <row r="60" spans="1:23" x14ac:dyDescent="0.25">
      <c r="A60" s="99" t="s">
        <v>194</v>
      </c>
      <c r="B60" s="99" t="s">
        <v>195</v>
      </c>
      <c r="C60" s="100" t="s">
        <v>38</v>
      </c>
      <c r="D60" s="101">
        <v>52</v>
      </c>
      <c r="E60" s="98">
        <v>0</v>
      </c>
      <c r="F60" s="102">
        <v>0</v>
      </c>
      <c r="G60" s="103">
        <v>0.06</v>
      </c>
      <c r="H60" s="189">
        <v>3</v>
      </c>
      <c r="I60" s="102">
        <v>4.5499999999999999E-2</v>
      </c>
      <c r="J60" s="103">
        <v>0.14000000000000001</v>
      </c>
      <c r="K60" s="101">
        <v>25</v>
      </c>
      <c r="L60" s="179">
        <v>0.37880000000000003</v>
      </c>
      <c r="M60" s="103">
        <v>0.55000000000000004</v>
      </c>
      <c r="N60" s="98">
        <v>1.36</v>
      </c>
      <c r="O60" s="158"/>
      <c r="P60" s="168"/>
      <c r="Q60" s="158"/>
      <c r="R60" s="158"/>
      <c r="S60" s="158"/>
      <c r="T60" s="158"/>
      <c r="U60" s="158"/>
      <c r="V60" s="98">
        <v>52</v>
      </c>
      <c r="W60" s="98">
        <v>58</v>
      </c>
    </row>
    <row r="61" spans="1:23" x14ac:dyDescent="0.25">
      <c r="A61" s="141" t="s">
        <v>51</v>
      </c>
      <c r="B61" s="141" t="s">
        <v>52</v>
      </c>
      <c r="C61" s="142" t="s">
        <v>135</v>
      </c>
      <c r="D61" s="143">
        <v>49.5</v>
      </c>
      <c r="E61" s="144">
        <v>0</v>
      </c>
      <c r="F61" s="145">
        <v>0</v>
      </c>
      <c r="G61" s="146">
        <v>0.06</v>
      </c>
      <c r="H61" s="197">
        <v>2</v>
      </c>
      <c r="I61" s="145">
        <v>6.0600000000000001E-2</v>
      </c>
      <c r="J61" s="146">
        <v>0.14000000000000001</v>
      </c>
      <c r="K61" s="143">
        <v>19</v>
      </c>
      <c r="L61" s="186">
        <v>0.57579999999999998</v>
      </c>
      <c r="M61" s="146">
        <v>0.55000000000000004</v>
      </c>
      <c r="N61" s="144">
        <v>1.1100000000000001</v>
      </c>
      <c r="O61" s="165"/>
      <c r="P61" s="174"/>
      <c r="Q61" s="165">
        <v>0.1</v>
      </c>
      <c r="R61" s="165"/>
      <c r="S61" s="165">
        <v>0.1</v>
      </c>
      <c r="T61" s="165"/>
      <c r="U61" s="165">
        <v>0.2</v>
      </c>
      <c r="V61" s="144">
        <v>50.2</v>
      </c>
      <c r="W61" s="144">
        <v>59</v>
      </c>
    </row>
    <row r="62" spans="1:23" x14ac:dyDescent="0.25">
      <c r="A62" s="141" t="s">
        <v>200</v>
      </c>
      <c r="B62" s="141" t="s">
        <v>201</v>
      </c>
      <c r="C62" s="142" t="s">
        <v>38</v>
      </c>
      <c r="D62" s="143">
        <v>50</v>
      </c>
      <c r="E62" s="144">
        <v>0</v>
      </c>
      <c r="F62" s="145">
        <v>0</v>
      </c>
      <c r="G62" s="146">
        <v>0.06</v>
      </c>
      <c r="H62" s="197">
        <v>1</v>
      </c>
      <c r="I62" s="145">
        <v>6.6699999999999995E-2</v>
      </c>
      <c r="J62" s="146">
        <v>0.14000000000000001</v>
      </c>
      <c r="K62" s="143">
        <v>4</v>
      </c>
      <c r="L62" s="186">
        <v>0.26669999999999999</v>
      </c>
      <c r="M62" s="146">
        <v>0.55000000000000004</v>
      </c>
      <c r="N62" s="144">
        <v>1.5</v>
      </c>
      <c r="O62" s="165"/>
      <c r="P62" s="174"/>
      <c r="Q62" s="165"/>
      <c r="R62" s="165">
        <v>0.1</v>
      </c>
      <c r="S62" s="165"/>
      <c r="T62" s="165"/>
      <c r="U62" s="165">
        <v>0.1</v>
      </c>
      <c r="V62" s="144">
        <v>50.1</v>
      </c>
      <c r="W62" s="144">
        <v>60</v>
      </c>
    </row>
    <row r="63" spans="1:23" x14ac:dyDescent="0.25">
      <c r="A63" s="141" t="s">
        <v>210</v>
      </c>
      <c r="B63" s="141" t="s">
        <v>212</v>
      </c>
      <c r="C63" s="142" t="s">
        <v>38</v>
      </c>
      <c r="D63" s="143">
        <v>50</v>
      </c>
      <c r="E63" s="144"/>
      <c r="F63" s="145"/>
      <c r="G63" s="146">
        <v>0.06</v>
      </c>
      <c r="H63" s="200"/>
      <c r="I63" s="145"/>
      <c r="J63" s="146">
        <v>0.14000000000000001</v>
      </c>
      <c r="K63" s="144"/>
      <c r="L63" s="186"/>
      <c r="M63" s="146">
        <v>0.55000000000000004</v>
      </c>
      <c r="N63" s="144"/>
      <c r="O63" s="165"/>
      <c r="P63" s="174"/>
      <c r="Q63" s="165"/>
      <c r="R63" s="165"/>
      <c r="S63" s="165"/>
      <c r="T63" s="165"/>
      <c r="U63" s="165">
        <v>0</v>
      </c>
      <c r="V63" s="144">
        <v>50</v>
      </c>
      <c r="W63" s="200">
        <v>61</v>
      </c>
    </row>
    <row r="64" spans="1:23" x14ac:dyDescent="0.25">
      <c r="A64" s="99" t="s">
        <v>60</v>
      </c>
      <c r="B64" s="99" t="s">
        <v>196</v>
      </c>
      <c r="C64" s="100" t="s">
        <v>135</v>
      </c>
      <c r="D64" s="101">
        <v>49</v>
      </c>
      <c r="E64" s="98">
        <v>0</v>
      </c>
      <c r="F64" s="102">
        <v>0</v>
      </c>
      <c r="G64" s="103">
        <v>0.06</v>
      </c>
      <c r="H64" s="189">
        <v>0</v>
      </c>
      <c r="I64" s="102">
        <v>0</v>
      </c>
      <c r="J64" s="103">
        <v>0.14000000000000001</v>
      </c>
      <c r="K64" s="101">
        <v>7</v>
      </c>
      <c r="L64" s="179">
        <v>1</v>
      </c>
      <c r="M64" s="103">
        <v>0.55000000000000004</v>
      </c>
      <c r="N64" s="98">
        <v>1.86</v>
      </c>
      <c r="O64" s="158"/>
      <c r="P64" s="168"/>
      <c r="Q64" s="158"/>
      <c r="R64" s="158"/>
      <c r="S64" s="158"/>
      <c r="T64" s="158"/>
      <c r="U64" s="158"/>
      <c r="V64" s="98">
        <v>49</v>
      </c>
      <c r="W64" s="98">
        <v>62</v>
      </c>
    </row>
    <row r="65" spans="1:23" x14ac:dyDescent="0.25">
      <c r="A65" s="147" t="s">
        <v>205</v>
      </c>
      <c r="B65" s="147" t="s">
        <v>206</v>
      </c>
      <c r="C65" s="148" t="s">
        <v>38</v>
      </c>
      <c r="D65" s="149">
        <v>48</v>
      </c>
      <c r="E65" s="150">
        <v>0</v>
      </c>
      <c r="F65" s="151">
        <v>0</v>
      </c>
      <c r="G65" s="152">
        <v>0.06</v>
      </c>
      <c r="H65" s="198">
        <v>11</v>
      </c>
      <c r="I65" s="151">
        <v>0.12089999999999999</v>
      </c>
      <c r="J65" s="152">
        <v>0.14000000000000001</v>
      </c>
      <c r="K65" s="149">
        <v>57</v>
      </c>
      <c r="L65" s="187">
        <v>0.62639999999999996</v>
      </c>
      <c r="M65" s="152">
        <v>0.55000000000000004</v>
      </c>
      <c r="N65" s="150">
        <v>2.02</v>
      </c>
      <c r="O65" s="166"/>
      <c r="P65" s="175"/>
      <c r="Q65" s="166">
        <v>0.1</v>
      </c>
      <c r="R65" s="166">
        <v>0.1</v>
      </c>
      <c r="S65" s="166"/>
      <c r="T65" s="166">
        <v>0.1</v>
      </c>
      <c r="U65" s="166">
        <v>0.3</v>
      </c>
      <c r="V65" s="150">
        <v>48.3</v>
      </c>
      <c r="W65" s="150">
        <v>63</v>
      </c>
    </row>
    <row r="66" spans="1:23" x14ac:dyDescent="0.25">
      <c r="A66" s="147" t="s">
        <v>176</v>
      </c>
      <c r="B66" s="147" t="s">
        <v>178</v>
      </c>
      <c r="C66" s="148" t="s">
        <v>38</v>
      </c>
      <c r="D66" s="149">
        <v>48</v>
      </c>
      <c r="E66" s="150">
        <v>0</v>
      </c>
      <c r="F66" s="151">
        <v>0</v>
      </c>
      <c r="G66" s="152">
        <v>0.06</v>
      </c>
      <c r="H66" s="198">
        <v>3</v>
      </c>
      <c r="I66" s="151">
        <v>0.1154</v>
      </c>
      <c r="J66" s="152">
        <v>0.14000000000000001</v>
      </c>
      <c r="K66" s="149">
        <v>20</v>
      </c>
      <c r="L66" s="187">
        <v>0.76919999999999999</v>
      </c>
      <c r="M66" s="152">
        <v>0.55000000000000004</v>
      </c>
      <c r="N66" s="150">
        <v>1.35</v>
      </c>
      <c r="O66" s="166"/>
      <c r="P66" s="175"/>
      <c r="Q66" s="166">
        <v>0.1</v>
      </c>
      <c r="R66" s="166"/>
      <c r="S66" s="166"/>
      <c r="T66" s="166">
        <v>0.1</v>
      </c>
      <c r="U66" s="166">
        <v>0.2</v>
      </c>
      <c r="V66" s="150">
        <v>48.2</v>
      </c>
      <c r="W66" s="150">
        <v>64</v>
      </c>
    </row>
    <row r="67" spans="1:23" x14ac:dyDescent="0.25">
      <c r="A67" s="147" t="s">
        <v>61</v>
      </c>
      <c r="B67" s="147" t="s">
        <v>199</v>
      </c>
      <c r="C67" s="148" t="s">
        <v>38</v>
      </c>
      <c r="D67" s="149">
        <v>48</v>
      </c>
      <c r="E67" s="150">
        <v>0</v>
      </c>
      <c r="F67" s="151">
        <v>0</v>
      </c>
      <c r="G67" s="152">
        <v>0.06</v>
      </c>
      <c r="H67" s="198">
        <v>1</v>
      </c>
      <c r="I67" s="151">
        <v>4.7600000000000003E-2</v>
      </c>
      <c r="J67" s="152">
        <v>0.14000000000000001</v>
      </c>
      <c r="K67" s="149">
        <v>7</v>
      </c>
      <c r="L67" s="187">
        <v>0.33329999999999999</v>
      </c>
      <c r="M67" s="152">
        <v>0.55000000000000004</v>
      </c>
      <c r="N67" s="150">
        <v>1.29</v>
      </c>
      <c r="O67" s="166"/>
      <c r="P67" s="175"/>
      <c r="Q67" s="166"/>
      <c r="R67" s="166"/>
      <c r="S67" s="166"/>
      <c r="T67" s="166">
        <v>0.1</v>
      </c>
      <c r="U67" s="166">
        <v>0.1</v>
      </c>
      <c r="V67" s="150">
        <v>48.1</v>
      </c>
      <c r="W67" s="150">
        <v>65</v>
      </c>
    </row>
    <row r="68" spans="1:23" x14ac:dyDescent="0.25">
      <c r="A68" s="153" t="s">
        <v>213</v>
      </c>
      <c r="B68" s="153" t="s">
        <v>214</v>
      </c>
      <c r="C68" s="150" t="s">
        <v>38</v>
      </c>
      <c r="D68" s="149">
        <v>48.4</v>
      </c>
      <c r="E68" s="150"/>
      <c r="F68" s="151"/>
      <c r="G68" s="152">
        <v>0.06</v>
      </c>
      <c r="H68" s="201"/>
      <c r="I68" s="151"/>
      <c r="J68" s="152">
        <v>0.14000000000000001</v>
      </c>
      <c r="K68" s="150"/>
      <c r="L68" s="187"/>
      <c r="M68" s="152">
        <v>0.55000000000000004</v>
      </c>
      <c r="N68" s="150"/>
      <c r="O68" s="166"/>
      <c r="P68" s="175"/>
      <c r="Q68" s="166"/>
      <c r="R68" s="166"/>
      <c r="S68" s="166"/>
      <c r="T68" s="166"/>
      <c r="U68" s="166">
        <v>0</v>
      </c>
      <c r="V68" s="150">
        <v>48</v>
      </c>
      <c r="W68" s="201">
        <v>66</v>
      </c>
    </row>
    <row r="69" spans="1:23" x14ac:dyDescent="0.25">
      <c r="A69" s="99" t="s">
        <v>197</v>
      </c>
      <c r="B69" s="99" t="s">
        <v>198</v>
      </c>
      <c r="C69" s="100" t="s">
        <v>38</v>
      </c>
      <c r="D69" s="101">
        <v>46.7</v>
      </c>
      <c r="E69" s="98">
        <v>1</v>
      </c>
      <c r="F69" s="102">
        <v>0.33329999999999999</v>
      </c>
      <c r="G69" s="103">
        <v>0.06</v>
      </c>
      <c r="H69" s="189">
        <v>1</v>
      </c>
      <c r="I69" s="102">
        <v>0.33329999999999999</v>
      </c>
      <c r="J69" s="103">
        <v>0.14000000000000001</v>
      </c>
      <c r="K69" s="101">
        <v>2</v>
      </c>
      <c r="L69" s="179">
        <v>0.66669999999999996</v>
      </c>
      <c r="M69" s="103">
        <v>0.55000000000000004</v>
      </c>
      <c r="N69" s="98">
        <v>3.5</v>
      </c>
      <c r="O69" s="158"/>
      <c r="P69" s="168"/>
      <c r="Q69" s="158"/>
      <c r="R69" s="158"/>
      <c r="S69" s="158"/>
      <c r="T69" s="158"/>
      <c r="U69" s="158"/>
      <c r="V69" s="98">
        <v>47</v>
      </c>
      <c r="W69" s="98">
        <v>67</v>
      </c>
    </row>
    <row r="70" spans="1:23" x14ac:dyDescent="0.25">
      <c r="A70" s="104" t="s">
        <v>187</v>
      </c>
      <c r="B70" s="104" t="s">
        <v>191</v>
      </c>
      <c r="C70" s="105" t="s">
        <v>135</v>
      </c>
      <c r="D70" s="106">
        <v>45</v>
      </c>
      <c r="E70" s="107">
        <v>1</v>
      </c>
      <c r="F70" s="108">
        <v>8.3299999999999999E-2</v>
      </c>
      <c r="G70" s="109">
        <v>0.06</v>
      </c>
      <c r="H70" s="190">
        <v>1</v>
      </c>
      <c r="I70" s="108">
        <v>5.2600000000000001E-2</v>
      </c>
      <c r="J70" s="109">
        <v>0.14000000000000001</v>
      </c>
      <c r="K70" s="106">
        <v>11</v>
      </c>
      <c r="L70" s="180">
        <v>0.57889999999999997</v>
      </c>
      <c r="M70" s="109">
        <v>0.55000000000000004</v>
      </c>
      <c r="N70" s="107">
        <v>1.45</v>
      </c>
      <c r="O70" s="159"/>
      <c r="P70" s="167"/>
      <c r="Q70" s="159">
        <v>0.1</v>
      </c>
      <c r="R70" s="159"/>
      <c r="S70" s="159">
        <v>0.1</v>
      </c>
      <c r="T70" s="159">
        <v>0.1</v>
      </c>
      <c r="U70" s="159">
        <v>0.3</v>
      </c>
      <c r="V70" s="107">
        <v>45.3</v>
      </c>
      <c r="W70" s="107">
        <v>68</v>
      </c>
    </row>
    <row r="71" spans="1:23" x14ac:dyDescent="0.25">
      <c r="A71" s="104" t="s">
        <v>148</v>
      </c>
      <c r="B71" s="104" t="s">
        <v>154</v>
      </c>
      <c r="C71" s="105" t="s">
        <v>38</v>
      </c>
      <c r="D71" s="106">
        <v>45</v>
      </c>
      <c r="E71" s="107">
        <v>0</v>
      </c>
      <c r="F71" s="108">
        <v>0</v>
      </c>
      <c r="G71" s="109">
        <v>0.06</v>
      </c>
      <c r="H71" s="190">
        <v>2</v>
      </c>
      <c r="I71" s="108">
        <v>0.1333</v>
      </c>
      <c r="J71" s="109">
        <v>0.14000000000000001</v>
      </c>
      <c r="K71" s="106">
        <v>3</v>
      </c>
      <c r="L71" s="180">
        <v>0.2</v>
      </c>
      <c r="M71" s="109">
        <v>0.55000000000000004</v>
      </c>
      <c r="N71" s="107">
        <v>2</v>
      </c>
      <c r="O71" s="159"/>
      <c r="P71" s="167">
        <v>0.1</v>
      </c>
      <c r="Q71" s="159"/>
      <c r="R71" s="159">
        <v>0.1</v>
      </c>
      <c r="S71" s="159"/>
      <c r="T71" s="159"/>
      <c r="U71" s="159">
        <v>0.2</v>
      </c>
      <c r="V71" s="107">
        <v>45.2</v>
      </c>
      <c r="W71" s="107">
        <v>69</v>
      </c>
    </row>
    <row r="72" spans="1:23" x14ac:dyDescent="0.25">
      <c r="A72" s="104" t="s">
        <v>167</v>
      </c>
      <c r="B72" s="104" t="s">
        <v>168</v>
      </c>
      <c r="C72" s="105" t="s">
        <v>135</v>
      </c>
      <c r="D72" s="106">
        <v>45</v>
      </c>
      <c r="E72" s="107">
        <v>0</v>
      </c>
      <c r="F72" s="108">
        <v>0</v>
      </c>
      <c r="G72" s="109">
        <v>0.06</v>
      </c>
      <c r="H72" s="190">
        <v>0</v>
      </c>
      <c r="I72" s="108">
        <v>0</v>
      </c>
      <c r="J72" s="109">
        <v>0.14000000000000001</v>
      </c>
      <c r="K72" s="106">
        <v>13</v>
      </c>
      <c r="L72" s="180">
        <v>0.92859999999999998</v>
      </c>
      <c r="M72" s="109">
        <v>0.55000000000000004</v>
      </c>
      <c r="N72" s="107">
        <v>1.31</v>
      </c>
      <c r="O72" s="159"/>
      <c r="P72" s="167"/>
      <c r="Q72" s="159">
        <v>0.1</v>
      </c>
      <c r="R72" s="159"/>
      <c r="S72" s="159"/>
      <c r="T72" s="159"/>
      <c r="U72" s="159">
        <v>0.1</v>
      </c>
      <c r="V72" s="107">
        <v>45.1</v>
      </c>
      <c r="W72" s="107">
        <v>70</v>
      </c>
    </row>
    <row r="73" spans="1:23" x14ac:dyDescent="0.25">
      <c r="A73" s="110" t="s">
        <v>36</v>
      </c>
      <c r="B73" s="110" t="s">
        <v>37</v>
      </c>
      <c r="C73" s="111" t="s">
        <v>135</v>
      </c>
      <c r="D73" s="112">
        <v>44</v>
      </c>
      <c r="E73" s="113">
        <v>3</v>
      </c>
      <c r="F73" s="114">
        <v>0.5</v>
      </c>
      <c r="G73" s="115">
        <v>0.06</v>
      </c>
      <c r="H73" s="191">
        <v>0</v>
      </c>
      <c r="I73" s="114">
        <v>0</v>
      </c>
      <c r="J73" s="115">
        <v>0.14000000000000001</v>
      </c>
      <c r="K73" s="112">
        <v>5</v>
      </c>
      <c r="L73" s="181">
        <v>0.83330000000000004</v>
      </c>
      <c r="M73" s="115">
        <v>0.55000000000000004</v>
      </c>
      <c r="N73" s="113">
        <v>2</v>
      </c>
      <c r="O73" s="160">
        <v>0.1</v>
      </c>
      <c r="P73" s="169"/>
      <c r="Q73" s="160">
        <v>0.1</v>
      </c>
      <c r="R73" s="160">
        <v>0.1</v>
      </c>
      <c r="S73" s="160">
        <v>0.1</v>
      </c>
      <c r="T73" s="160"/>
      <c r="U73" s="160">
        <v>0.4</v>
      </c>
      <c r="V73" s="113">
        <v>44.4</v>
      </c>
      <c r="W73" s="113">
        <v>71</v>
      </c>
    </row>
    <row r="74" spans="1:23" x14ac:dyDescent="0.25">
      <c r="A74" s="110" t="s">
        <v>163</v>
      </c>
      <c r="B74" s="110" t="s">
        <v>47</v>
      </c>
      <c r="C74" s="111" t="s">
        <v>135</v>
      </c>
      <c r="D74" s="112">
        <v>43.5</v>
      </c>
      <c r="E74" s="113">
        <v>5</v>
      </c>
      <c r="F74" s="114">
        <v>0.3125</v>
      </c>
      <c r="G74" s="115">
        <v>0.06</v>
      </c>
      <c r="H74" s="191">
        <v>1</v>
      </c>
      <c r="I74" s="114">
        <v>4.3499999999999997E-2</v>
      </c>
      <c r="J74" s="115">
        <v>0.14000000000000001</v>
      </c>
      <c r="K74" s="112">
        <v>12</v>
      </c>
      <c r="L74" s="181">
        <v>0.52170000000000005</v>
      </c>
      <c r="M74" s="115">
        <v>0.55000000000000004</v>
      </c>
      <c r="N74" s="113">
        <v>1.75</v>
      </c>
      <c r="O74" s="160">
        <v>0.1</v>
      </c>
      <c r="P74" s="169"/>
      <c r="Q74" s="160"/>
      <c r="R74" s="160"/>
      <c r="S74" s="160"/>
      <c r="T74" s="160"/>
      <c r="U74" s="160">
        <v>0.1</v>
      </c>
      <c r="V74" s="113">
        <v>44.1</v>
      </c>
      <c r="W74" s="113">
        <v>72</v>
      </c>
    </row>
    <row r="75" spans="1:23" x14ac:dyDescent="0.25">
      <c r="A75" s="110" t="s">
        <v>48</v>
      </c>
      <c r="B75" s="110" t="s">
        <v>172</v>
      </c>
      <c r="C75" s="111" t="s">
        <v>135</v>
      </c>
      <c r="D75" s="112">
        <v>43.5</v>
      </c>
      <c r="E75" s="113">
        <v>0</v>
      </c>
      <c r="F75" s="114">
        <v>0</v>
      </c>
      <c r="G75" s="115">
        <v>0.06</v>
      </c>
      <c r="H75" s="191">
        <v>0</v>
      </c>
      <c r="I75" s="114">
        <v>0</v>
      </c>
      <c r="J75" s="115">
        <v>0.14000000000000001</v>
      </c>
      <c r="K75" s="112">
        <v>1</v>
      </c>
      <c r="L75" s="181">
        <v>0.33329999999999999</v>
      </c>
      <c r="M75" s="115">
        <v>0.55000000000000004</v>
      </c>
      <c r="N75" s="113">
        <v>1</v>
      </c>
      <c r="O75" s="160"/>
      <c r="P75" s="169"/>
      <c r="Q75" s="160"/>
      <c r="R75" s="160"/>
      <c r="S75" s="160"/>
      <c r="T75" s="160"/>
      <c r="U75" s="160">
        <v>0</v>
      </c>
      <c r="V75" s="113">
        <v>44</v>
      </c>
      <c r="W75" s="113">
        <v>73</v>
      </c>
    </row>
    <row r="76" spans="1:23" x14ac:dyDescent="0.25">
      <c r="A76" s="116" t="s">
        <v>183</v>
      </c>
      <c r="B76" s="116" t="s">
        <v>184</v>
      </c>
      <c r="C76" s="117" t="s">
        <v>135</v>
      </c>
      <c r="D76" s="118">
        <v>41.7</v>
      </c>
      <c r="E76" s="119">
        <v>1</v>
      </c>
      <c r="F76" s="120">
        <v>6.6699999999999995E-2</v>
      </c>
      <c r="G76" s="121">
        <v>0.06</v>
      </c>
      <c r="H76" s="192">
        <v>3</v>
      </c>
      <c r="I76" s="120">
        <v>0.2</v>
      </c>
      <c r="J76" s="121">
        <v>0.14000000000000001</v>
      </c>
      <c r="K76" s="118">
        <v>14</v>
      </c>
      <c r="L76" s="182">
        <v>0.93330000000000002</v>
      </c>
      <c r="M76" s="121">
        <v>0.55000000000000004</v>
      </c>
      <c r="N76" s="119">
        <v>1.57</v>
      </c>
      <c r="O76" s="161">
        <v>0.1</v>
      </c>
      <c r="P76" s="170">
        <v>0.1</v>
      </c>
      <c r="Q76" s="161">
        <v>0.1</v>
      </c>
      <c r="R76" s="161">
        <v>0.1</v>
      </c>
      <c r="S76" s="161">
        <v>0.1</v>
      </c>
      <c r="T76" s="161"/>
      <c r="U76" s="161">
        <v>0.5</v>
      </c>
      <c r="V76" s="119">
        <v>42.5</v>
      </c>
      <c r="W76" s="119">
        <v>74</v>
      </c>
    </row>
    <row r="77" spans="1:23" x14ac:dyDescent="0.25">
      <c r="A77" s="116" t="s">
        <v>44</v>
      </c>
      <c r="B77" s="116" t="s">
        <v>45</v>
      </c>
      <c r="C77" s="117" t="s">
        <v>135</v>
      </c>
      <c r="D77" s="118">
        <v>41.7</v>
      </c>
      <c r="E77" s="119">
        <v>0</v>
      </c>
      <c r="F77" s="120">
        <v>0</v>
      </c>
      <c r="G77" s="121">
        <v>0.06</v>
      </c>
      <c r="H77" s="192">
        <v>2</v>
      </c>
      <c r="I77" s="120">
        <v>7.1400000000000005E-2</v>
      </c>
      <c r="J77" s="121">
        <v>0.14000000000000001</v>
      </c>
      <c r="K77" s="118">
        <v>14</v>
      </c>
      <c r="L77" s="182">
        <v>0.5</v>
      </c>
      <c r="M77" s="121">
        <v>0.55000000000000004</v>
      </c>
      <c r="N77" s="119">
        <v>1.43</v>
      </c>
      <c r="O77" s="161"/>
      <c r="P77" s="170"/>
      <c r="Q77" s="161"/>
      <c r="R77" s="161"/>
      <c r="S77" s="161">
        <v>0.1</v>
      </c>
      <c r="T77" s="161"/>
      <c r="U77" s="161">
        <v>0.1</v>
      </c>
      <c r="V77" s="119">
        <v>42.1</v>
      </c>
      <c r="W77" s="119">
        <v>75</v>
      </c>
    </row>
    <row r="78" spans="1:23" x14ac:dyDescent="0.25">
      <c r="A78" s="122" t="s">
        <v>42</v>
      </c>
      <c r="B78" s="122" t="s">
        <v>43</v>
      </c>
      <c r="C78" s="123" t="s">
        <v>135</v>
      </c>
      <c r="D78" s="124">
        <v>36.65</v>
      </c>
      <c r="E78" s="125">
        <v>1</v>
      </c>
      <c r="F78" s="126">
        <v>0.25</v>
      </c>
      <c r="G78" s="127">
        <v>0.06</v>
      </c>
      <c r="H78" s="193">
        <v>1</v>
      </c>
      <c r="I78" s="126">
        <v>0.16669999999999999</v>
      </c>
      <c r="J78" s="127">
        <v>0.14000000000000001</v>
      </c>
      <c r="K78" s="124">
        <v>4</v>
      </c>
      <c r="L78" s="183">
        <v>0.66669999999999996</v>
      </c>
      <c r="M78" s="127">
        <v>0.55000000000000004</v>
      </c>
      <c r="N78" s="125">
        <v>1.5</v>
      </c>
      <c r="O78" s="162">
        <v>0.1</v>
      </c>
      <c r="P78" s="171">
        <v>0.1</v>
      </c>
      <c r="Q78" s="162">
        <v>0.1</v>
      </c>
      <c r="R78" s="162"/>
      <c r="S78" s="162">
        <v>0.1</v>
      </c>
      <c r="T78" s="162"/>
      <c r="U78" s="162">
        <v>0.4</v>
      </c>
      <c r="V78" s="125">
        <v>37.4</v>
      </c>
      <c r="W78" s="125">
        <v>76</v>
      </c>
    </row>
    <row r="79" spans="1:23" x14ac:dyDescent="0.25">
      <c r="A79" s="122" t="s">
        <v>185</v>
      </c>
      <c r="B79" s="122" t="s">
        <v>186</v>
      </c>
      <c r="C79" s="123" t="s">
        <v>135</v>
      </c>
      <c r="D79" s="124">
        <v>36.6</v>
      </c>
      <c r="E79" s="125">
        <v>0</v>
      </c>
      <c r="F79" s="126">
        <v>0</v>
      </c>
      <c r="G79" s="127">
        <v>0.06</v>
      </c>
      <c r="H79" s="193">
        <v>2</v>
      </c>
      <c r="I79" s="126">
        <v>0.1429</v>
      </c>
      <c r="J79" s="127">
        <v>0.14000000000000001</v>
      </c>
      <c r="K79" s="124">
        <v>11</v>
      </c>
      <c r="L79" s="183">
        <v>0.78569999999999995</v>
      </c>
      <c r="M79" s="127">
        <v>0.55000000000000004</v>
      </c>
      <c r="N79" s="125">
        <v>1.73</v>
      </c>
      <c r="O79" s="162"/>
      <c r="P79" s="171">
        <v>0.1</v>
      </c>
      <c r="Q79" s="162">
        <v>0.1</v>
      </c>
      <c r="R79" s="162">
        <v>0.1</v>
      </c>
      <c r="S79" s="162"/>
      <c r="T79" s="162"/>
      <c r="U79" s="162">
        <v>0.3</v>
      </c>
      <c r="V79" s="125">
        <v>37.299999999999997</v>
      </c>
      <c r="W79" s="125">
        <v>77</v>
      </c>
    </row>
    <row r="80" spans="1:23" x14ac:dyDescent="0.25">
      <c r="A80" s="99" t="s">
        <v>160</v>
      </c>
      <c r="B80" s="99" t="s">
        <v>162</v>
      </c>
      <c r="C80" s="100" t="s">
        <v>135</v>
      </c>
      <c r="D80" s="101">
        <v>35</v>
      </c>
      <c r="E80" s="98">
        <v>0</v>
      </c>
      <c r="F80" s="102">
        <v>0</v>
      </c>
      <c r="G80" s="103">
        <v>0.06</v>
      </c>
      <c r="H80" s="189">
        <v>0</v>
      </c>
      <c r="I80" s="102">
        <v>0</v>
      </c>
      <c r="J80" s="103">
        <v>0.14000000000000001</v>
      </c>
      <c r="K80" s="101">
        <v>6</v>
      </c>
      <c r="L80" s="179">
        <v>1</v>
      </c>
      <c r="M80" s="103">
        <v>0.55000000000000004</v>
      </c>
      <c r="N80" s="98">
        <v>1.83</v>
      </c>
      <c r="O80" s="158"/>
      <c r="P80" s="168"/>
      <c r="Q80" s="158"/>
      <c r="R80" s="158"/>
      <c r="S80" s="158"/>
      <c r="T80" s="158"/>
      <c r="U80" s="158"/>
      <c r="V80" s="98">
        <v>35</v>
      </c>
      <c r="W80" s="98">
        <v>78</v>
      </c>
    </row>
    <row r="81" spans="1:23" x14ac:dyDescent="0.25">
      <c r="A81" s="99" t="s">
        <v>203</v>
      </c>
      <c r="B81" s="99" t="s">
        <v>204</v>
      </c>
      <c r="C81" s="100" t="s">
        <v>38</v>
      </c>
      <c r="D81" s="101">
        <v>30</v>
      </c>
      <c r="E81" s="98">
        <v>0</v>
      </c>
      <c r="F81" s="102">
        <v>0</v>
      </c>
      <c r="G81" s="103">
        <v>0.06</v>
      </c>
      <c r="H81" s="189">
        <v>5</v>
      </c>
      <c r="I81" s="102">
        <v>0.17860000000000001</v>
      </c>
      <c r="J81" s="103">
        <v>0.14000000000000001</v>
      </c>
      <c r="K81" s="101">
        <v>7</v>
      </c>
      <c r="L81" s="179">
        <v>0.25</v>
      </c>
      <c r="M81" s="103">
        <v>0.55000000000000004</v>
      </c>
      <c r="N81" s="98">
        <v>1.1399999999999999</v>
      </c>
      <c r="O81" s="158"/>
      <c r="P81" s="168"/>
      <c r="Q81" s="158"/>
      <c r="R81" s="158"/>
      <c r="S81" s="158"/>
      <c r="T81" s="158"/>
      <c r="U81" s="158"/>
      <c r="V81" s="98">
        <v>30</v>
      </c>
      <c r="W81" s="98">
        <v>79</v>
      </c>
    </row>
    <row r="82" spans="1:23" x14ac:dyDescent="0.25">
      <c r="A82" s="99" t="s">
        <v>56</v>
      </c>
      <c r="B82" s="99" t="s">
        <v>193</v>
      </c>
      <c r="C82" s="100" t="s">
        <v>38</v>
      </c>
      <c r="D82" s="101">
        <v>28</v>
      </c>
      <c r="E82" s="98">
        <v>1</v>
      </c>
      <c r="F82" s="102">
        <v>0.16669999999999999</v>
      </c>
      <c r="G82" s="103">
        <v>0.06</v>
      </c>
      <c r="H82" s="189">
        <v>0</v>
      </c>
      <c r="I82" s="102">
        <v>0</v>
      </c>
      <c r="J82" s="103">
        <v>0.14000000000000001</v>
      </c>
      <c r="K82" s="101">
        <v>5</v>
      </c>
      <c r="L82" s="179">
        <v>0.83330000000000004</v>
      </c>
      <c r="M82" s="103">
        <v>0.55000000000000004</v>
      </c>
      <c r="N82" s="98">
        <v>1.6</v>
      </c>
      <c r="O82" s="158"/>
      <c r="P82" s="168"/>
      <c r="Q82" s="158"/>
      <c r="R82" s="158"/>
      <c r="S82" s="158"/>
      <c r="T82" s="158"/>
      <c r="U82" s="158"/>
      <c r="V82" s="98">
        <v>28</v>
      </c>
      <c r="W82" s="98">
        <v>80</v>
      </c>
    </row>
  </sheetData>
  <sheetProtection algorithmName="SHA-512" hashValue="uk34iD7CCfkdqCPysKlRYzxZPr65HVBI7Qto4CU/HBlOBesOVr+wlCzyjSMRMJY0KZbR3/PKPFai0kmocA7h0A==" saltValue="wAL1NxF0fG5vM4NZB+J33g==" spinCount="100000" sheet="1" objects="1" scenarios="1" selectLockedCells="1" selectUnlockedCells="1"/>
  <protectedRanges>
    <protectedRange sqref="X3:XFD49 A83:W1048576 Q51:W77 I51:I77 I4:I49 H4:H77 A51:F82 N4:O49 N51:O77 X51:XFD77 G1:W2 P4:P77 A1:F49 X78:XFD1048576 X1:XFD2 L4:L77 H78:I82 K51:K77 K4:K49 K78:L82 J4:J82 N78:W82 M4:M82 G3:G82 Q4:W49 H3:W3" name="Sort WorkSheet"/>
  </protectedRanges>
  <autoFilter ref="A2:W2" xr:uid="{00000000-0009-0000-0000-00002A000000}">
    <sortState xmlns:xlrd2="http://schemas.microsoft.com/office/spreadsheetml/2017/richdata2" ref="A3:W82">
      <sortCondition descending="1" ref="D2"/>
    </sortState>
  </autoFilter>
  <sortState xmlns:xlrd2="http://schemas.microsoft.com/office/spreadsheetml/2017/richdata2" ref="A76:W77">
    <sortCondition descending="1" ref="U76:U77"/>
  </sortState>
  <mergeCells count="1">
    <mergeCell ref="O1:U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9"/>
  <dimension ref="A1:U47"/>
  <sheetViews>
    <sheetView zoomScale="80" zoomScaleNormal="80" workbookViewId="0">
      <selection activeCell="N23" sqref="N23"/>
    </sheetView>
  </sheetViews>
  <sheetFormatPr defaultRowHeight="15" x14ac:dyDescent="0.25"/>
  <cols>
    <col min="1" max="1" width="14.7109375" customWidth="1"/>
    <col min="2" max="2" width="13" customWidth="1"/>
    <col min="3" max="3" width="9" customWidth="1"/>
    <col min="5" max="5" width="15.28515625" customWidth="1"/>
    <col min="6" max="6" width="15.42578125" customWidth="1"/>
    <col min="7" max="7" width="19.140625" customWidth="1"/>
    <col min="8" max="8" width="14.5703125" customWidth="1"/>
    <col min="9" max="9" width="14" customWidth="1"/>
    <col min="10" max="10" width="4.5703125" customWidth="1"/>
    <col min="11" max="11" width="3.5703125" customWidth="1"/>
    <col min="12" max="12" width="3.42578125" customWidth="1"/>
    <col min="13" max="13" width="3.28515625" customWidth="1"/>
    <col min="14" max="14" width="18" customWidth="1"/>
    <col min="15" max="15" width="18.5703125" customWidth="1"/>
    <col min="16" max="16" width="21.140625" customWidth="1"/>
    <col min="17" max="17" width="22.140625" bestFit="1" customWidth="1"/>
    <col min="18" max="18" width="25.140625" bestFit="1" customWidth="1"/>
    <col min="19" max="19" width="20.7109375" bestFit="1" customWidth="1"/>
    <col min="20" max="20" width="38.140625" bestFit="1" customWidth="1"/>
    <col min="21" max="21" width="15.85546875" bestFit="1" customWidth="1"/>
  </cols>
  <sheetData>
    <row r="1" spans="1:21" x14ac:dyDescent="0.25">
      <c r="Q1" s="19"/>
      <c r="R1" s="50" t="s">
        <v>101</v>
      </c>
      <c r="S1" s="54">
        <v>5384887</v>
      </c>
      <c r="T1" s="51" t="s">
        <v>83</v>
      </c>
      <c r="U1" s="56">
        <f>Q42</f>
        <v>5316556</v>
      </c>
    </row>
    <row r="2" spans="1:21" ht="30.75" thickBot="1" x14ac:dyDescent="0.3">
      <c r="Q2" s="17"/>
      <c r="R2" s="52" t="s">
        <v>100</v>
      </c>
      <c r="S2" s="55">
        <f>S1*0.05</f>
        <v>269244.35000000003</v>
      </c>
      <c r="T2" s="53" t="s">
        <v>111</v>
      </c>
      <c r="U2" s="57">
        <f>U1-S2-S46</f>
        <v>4860236.4800000004</v>
      </c>
    </row>
    <row r="3" spans="1:21" ht="15.75" thickBot="1" x14ac:dyDescent="0.3">
      <c r="Q3" s="17"/>
      <c r="R3" s="22"/>
      <c r="S3" s="22"/>
      <c r="U3" s="20"/>
    </row>
    <row r="4" spans="1:21" ht="15.75" customHeight="1" thickBot="1" x14ac:dyDescent="0.3">
      <c r="N4" s="43" t="s">
        <v>72</v>
      </c>
      <c r="P4" s="43" t="s">
        <v>72</v>
      </c>
      <c r="Q4" s="769" t="s">
        <v>104</v>
      </c>
      <c r="R4" s="755"/>
      <c r="S4" s="755"/>
      <c r="T4" s="755"/>
      <c r="U4" s="770"/>
    </row>
    <row r="5" spans="1:21" s="30" customFormat="1" ht="57.75" thickBot="1" x14ac:dyDescent="0.3">
      <c r="A5" s="754" t="s">
        <v>2</v>
      </c>
      <c r="B5" s="755"/>
      <c r="C5" s="755"/>
      <c r="D5" s="756"/>
      <c r="E5" s="754" t="s">
        <v>3</v>
      </c>
      <c r="F5" s="755"/>
      <c r="G5" s="755"/>
      <c r="H5" s="755"/>
      <c r="I5" s="756"/>
      <c r="J5" s="754" t="s">
        <v>4</v>
      </c>
      <c r="K5" s="755"/>
      <c r="L5" s="755"/>
      <c r="M5" s="756"/>
      <c r="N5" s="24" t="s">
        <v>114</v>
      </c>
      <c r="O5" s="24" t="s">
        <v>99</v>
      </c>
      <c r="P5" s="24" t="s">
        <v>102</v>
      </c>
      <c r="Q5" s="23" t="s">
        <v>81</v>
      </c>
      <c r="R5" s="25" t="s">
        <v>107</v>
      </c>
      <c r="S5" s="25" t="s">
        <v>84</v>
      </c>
      <c r="T5" s="26" t="s">
        <v>85</v>
      </c>
      <c r="U5" s="27" t="s">
        <v>82</v>
      </c>
    </row>
    <row r="6" spans="1:21" ht="26.25" x14ac:dyDescent="0.25">
      <c r="A6" s="763" t="e">
        <f>IF('CoC Renewal Ranking Report'!#REF!&lt;&gt;"",'CoC Renewal Ranking Report'!#REF!,"")</f>
        <v>#REF!</v>
      </c>
      <c r="B6" s="764"/>
      <c r="C6" s="764"/>
      <c r="D6" s="765"/>
      <c r="E6" s="766" t="e">
        <f>IF('CoC Renewal Ranking Report'!#REF!&lt;&gt;"",'CoC Renewal Ranking Report'!#REF!,"")</f>
        <v>#REF!</v>
      </c>
      <c r="F6" s="767"/>
      <c r="G6" s="767"/>
      <c r="H6" s="767"/>
      <c r="I6" s="768"/>
      <c r="J6" s="766" t="e">
        <f>IF('CoC Renewal Ranking Report'!#REF!&lt;&gt;"",'CoC Renewal Ranking Report'!#REF!,"")</f>
        <v>#REF!</v>
      </c>
      <c r="K6" s="767"/>
      <c r="L6" s="767"/>
      <c r="M6" s="768"/>
      <c r="N6" s="44">
        <v>26</v>
      </c>
      <c r="O6" s="31">
        <f>N6/$N$42</f>
        <v>5.0387596899224806E-2</v>
      </c>
      <c r="P6" s="47" t="s">
        <v>103</v>
      </c>
      <c r="Q6" s="58">
        <v>99141</v>
      </c>
      <c r="R6" s="66">
        <v>1</v>
      </c>
      <c r="S6" s="69">
        <f t="shared" ref="S6:S41" si="0">Q6*R6</f>
        <v>99141</v>
      </c>
      <c r="T6" s="72">
        <f>IF(S6=0,$O6*S$47,0)</f>
        <v>0</v>
      </c>
      <c r="U6" s="75">
        <f t="shared" ref="U6:U41" si="1">Q6-S6-T6</f>
        <v>0</v>
      </c>
    </row>
    <row r="7" spans="1:21" x14ac:dyDescent="0.25">
      <c r="A7" s="757" t="str">
        <f>IF('CoC Renewal Ranking Report'!D79&lt;&gt;"",'CoC Renewal Ranking Report'!D79,"")</f>
        <v>YWCA of Williamsport</v>
      </c>
      <c r="B7" s="758"/>
      <c r="C7" s="758"/>
      <c r="D7" s="759"/>
      <c r="E7" s="760" t="str">
        <f>IF('CoC Renewal Ranking Report'!E79&lt;&gt;"",'CoC Renewal Ranking Report'!E79,"")</f>
        <v>Liberty Options FY2015*</v>
      </c>
      <c r="F7" s="761"/>
      <c r="G7" s="761"/>
      <c r="H7" s="761"/>
      <c r="I7" s="762"/>
      <c r="J7" s="760" t="str">
        <f>IF('CoC Renewal Ranking Report'!G79&lt;&gt;"",'CoC Renewal Ranking Report'!G79,"")</f>
        <v>TH</v>
      </c>
      <c r="K7" s="761"/>
      <c r="L7" s="761"/>
      <c r="M7" s="762"/>
      <c r="N7" s="45">
        <v>32</v>
      </c>
      <c r="O7" s="32">
        <f t="shared" ref="O7:O41" si="2">N7/$N$42</f>
        <v>6.2015503875968991E-2</v>
      </c>
      <c r="P7" s="48"/>
      <c r="Q7" s="59">
        <v>85932</v>
      </c>
      <c r="R7" s="67"/>
      <c r="S7" s="70">
        <f t="shared" si="0"/>
        <v>0</v>
      </c>
      <c r="T7" s="73">
        <f t="shared" ref="T7:T41" si="3">IF(S7=0,$O7*S$47,0)</f>
        <v>11043.315746914734</v>
      </c>
      <c r="U7" s="76">
        <f t="shared" si="1"/>
        <v>74888.684253085259</v>
      </c>
    </row>
    <row r="8" spans="1:21" x14ac:dyDescent="0.25">
      <c r="A8" s="757" t="str">
        <f>IF('CoC Renewal Ranking Report'!D83&lt;&gt;"",'CoC Renewal Ranking Report'!D83,"")</f>
        <v>GIW TEST AGENCY</v>
      </c>
      <c r="B8" s="758"/>
      <c r="C8" s="758"/>
      <c r="D8" s="759"/>
      <c r="E8" s="760" t="str">
        <f>IF('CoC Renewal Ranking Report'!E83&lt;&gt;"",'CoC Renewal Ranking Report'!E83,"")</f>
        <v>GIW TEST Porject</v>
      </c>
      <c r="F8" s="761"/>
      <c r="G8" s="761"/>
      <c r="H8" s="761"/>
      <c r="I8" s="762"/>
      <c r="J8" s="760" t="str">
        <f>IF('CoC Renewal Ranking Report'!G83&lt;&gt;"",'CoC Renewal Ranking Report'!G83,"")</f>
        <v/>
      </c>
      <c r="K8" s="761"/>
      <c r="L8" s="761"/>
      <c r="M8" s="762"/>
      <c r="N8" s="45">
        <v>31</v>
      </c>
      <c r="O8" s="32">
        <f t="shared" si="2"/>
        <v>6.0077519379844964E-2</v>
      </c>
      <c r="P8" s="48"/>
      <c r="Q8" s="59">
        <v>108375</v>
      </c>
      <c r="R8" s="67"/>
      <c r="S8" s="70">
        <f t="shared" si="0"/>
        <v>0</v>
      </c>
      <c r="T8" s="73">
        <f t="shared" si="3"/>
        <v>10698.212129823649</v>
      </c>
      <c r="U8" s="76">
        <f t="shared" si="1"/>
        <v>97676.787870176355</v>
      </c>
    </row>
    <row r="9" spans="1:21" x14ac:dyDescent="0.25">
      <c r="A9" s="757" t="str">
        <f>IF('CoC Renewal Ranking Report'!D84&lt;&gt;"",'CoC Renewal Ranking Report'!D84,"")</f>
        <v/>
      </c>
      <c r="B9" s="758"/>
      <c r="C9" s="758"/>
      <c r="D9" s="759"/>
      <c r="E9" s="760" t="str">
        <f>IF('CoC Renewal Ranking Report'!E84&lt;&gt;"",'CoC Renewal Ranking Report'!E84,"")</f>
        <v/>
      </c>
      <c r="F9" s="761"/>
      <c r="G9" s="761"/>
      <c r="H9" s="761"/>
      <c r="I9" s="762"/>
      <c r="J9" s="760" t="str">
        <f>IF('CoC Renewal Ranking Report'!G84&lt;&gt;"",'CoC Renewal Ranking Report'!G84,"")</f>
        <v/>
      </c>
      <c r="K9" s="761"/>
      <c r="L9" s="761"/>
      <c r="M9" s="762"/>
      <c r="N9" s="45">
        <v>1</v>
      </c>
      <c r="O9" s="32">
        <f>N9/$N$42</f>
        <v>1.937984496124031E-3</v>
      </c>
      <c r="P9" s="48"/>
      <c r="Q9" s="59">
        <v>128732</v>
      </c>
      <c r="R9" s="67"/>
      <c r="S9" s="70">
        <f t="shared" si="0"/>
        <v>0</v>
      </c>
      <c r="T9" s="73">
        <f t="shared" si="3"/>
        <v>345.10361709108543</v>
      </c>
      <c r="U9" s="76">
        <f t="shared" si="1"/>
        <v>128386.89638290892</v>
      </c>
    </row>
    <row r="10" spans="1:21" x14ac:dyDescent="0.25">
      <c r="A10" s="757" t="str">
        <f>IF('CoC Renewal Ranking Report'!D85&lt;&gt;"",'CoC Renewal Ranking Report'!D85,"")</f>
        <v/>
      </c>
      <c r="B10" s="758"/>
      <c r="C10" s="758"/>
      <c r="D10" s="759"/>
      <c r="E10" s="760" t="str">
        <f>IF('CoC Renewal Ranking Report'!E85&lt;&gt;"",'CoC Renewal Ranking Report'!E85,"")</f>
        <v/>
      </c>
      <c r="F10" s="761"/>
      <c r="G10" s="761"/>
      <c r="H10" s="761"/>
      <c r="I10" s="762"/>
      <c r="J10" s="760" t="str">
        <f>IF('CoC Renewal Ranking Report'!G85&lt;&gt;"",'CoC Renewal Ranking Report'!G85,"")</f>
        <v/>
      </c>
      <c r="K10" s="761"/>
      <c r="L10" s="761"/>
      <c r="M10" s="762"/>
      <c r="N10" s="45">
        <v>4</v>
      </c>
      <c r="O10" s="32">
        <f t="shared" si="2"/>
        <v>7.7519379844961239E-3</v>
      </c>
      <c r="P10" s="48"/>
      <c r="Q10" s="59">
        <v>108932</v>
      </c>
      <c r="R10" s="67"/>
      <c r="S10" s="70">
        <f t="shared" si="0"/>
        <v>0</v>
      </c>
      <c r="T10" s="73">
        <f t="shared" si="3"/>
        <v>1380.4144683643417</v>
      </c>
      <c r="U10" s="76">
        <f t="shared" si="1"/>
        <v>107551.58553163566</v>
      </c>
    </row>
    <row r="11" spans="1:21" x14ac:dyDescent="0.25">
      <c r="A11" s="757" t="str">
        <f>IF('CoC Renewal Ranking Report'!D86&lt;&gt;"",'CoC Renewal Ranking Report'!D86,"")</f>
        <v/>
      </c>
      <c r="B11" s="758"/>
      <c r="C11" s="758"/>
      <c r="D11" s="759"/>
      <c r="E11" s="760" t="str">
        <f>IF('CoC Renewal Ranking Report'!E86&lt;&gt;"",'CoC Renewal Ranking Report'!E86,"")</f>
        <v/>
      </c>
      <c r="F11" s="761"/>
      <c r="G11" s="761"/>
      <c r="H11" s="761"/>
      <c r="I11" s="762"/>
      <c r="J11" s="760" t="str">
        <f>IF('CoC Renewal Ranking Report'!G86&lt;&gt;"",'CoC Renewal Ranking Report'!G86,"")</f>
        <v/>
      </c>
      <c r="K11" s="761"/>
      <c r="L11" s="761"/>
      <c r="M11" s="762"/>
      <c r="N11" s="45">
        <v>12</v>
      </c>
      <c r="O11" s="32">
        <f t="shared" si="2"/>
        <v>2.3255813953488372E-2</v>
      </c>
      <c r="P11" s="48"/>
      <c r="Q11" s="59">
        <v>277066</v>
      </c>
      <c r="R11" s="67">
        <v>0.137151</v>
      </c>
      <c r="S11" s="70">
        <f t="shared" si="0"/>
        <v>37999.878965999997</v>
      </c>
      <c r="T11" s="73">
        <f t="shared" si="3"/>
        <v>0</v>
      </c>
      <c r="U11" s="76">
        <f t="shared" si="1"/>
        <v>239066.12103400001</v>
      </c>
    </row>
    <row r="12" spans="1:21" ht="26.25" x14ac:dyDescent="0.25">
      <c r="A12" s="757" t="str">
        <f>IF('CoC Renewal Ranking Report'!D87&lt;&gt;"",'CoC Renewal Ranking Report'!D87,"")</f>
        <v/>
      </c>
      <c r="B12" s="758"/>
      <c r="C12" s="758"/>
      <c r="D12" s="759"/>
      <c r="E12" s="760" t="str">
        <f>IF('CoC Renewal Ranking Report'!E87&lt;&gt;"",'CoC Renewal Ranking Report'!E87,"")</f>
        <v/>
      </c>
      <c r="F12" s="761"/>
      <c r="G12" s="761"/>
      <c r="H12" s="761"/>
      <c r="I12" s="762"/>
      <c r="J12" s="760" t="str">
        <f>IF('CoC Renewal Ranking Report'!G87&lt;&gt;"",'CoC Renewal Ranking Report'!G87,"")</f>
        <v/>
      </c>
      <c r="K12" s="761"/>
      <c r="L12" s="761"/>
      <c r="M12" s="762"/>
      <c r="N12" s="45"/>
      <c r="O12" s="32">
        <f t="shared" si="2"/>
        <v>0</v>
      </c>
      <c r="P12" s="48" t="s">
        <v>106</v>
      </c>
      <c r="Q12" s="59">
        <v>0</v>
      </c>
      <c r="R12" s="67"/>
      <c r="S12" s="70">
        <f t="shared" si="0"/>
        <v>0</v>
      </c>
      <c r="T12" s="73">
        <f t="shared" si="3"/>
        <v>0</v>
      </c>
      <c r="U12" s="76">
        <f t="shared" si="1"/>
        <v>0</v>
      </c>
    </row>
    <row r="13" spans="1:21" x14ac:dyDescent="0.25">
      <c r="A13" s="757" t="str">
        <f>IF('CoC Renewal Ranking Report'!D88&lt;&gt;"",'CoC Renewal Ranking Report'!D88,"")</f>
        <v/>
      </c>
      <c r="B13" s="758"/>
      <c r="C13" s="758"/>
      <c r="D13" s="759"/>
      <c r="E13" s="760" t="str">
        <f>IF('CoC Renewal Ranking Report'!E88&lt;&gt;"",'CoC Renewal Ranking Report'!E88,"")</f>
        <v/>
      </c>
      <c r="F13" s="761"/>
      <c r="G13" s="761"/>
      <c r="H13" s="761"/>
      <c r="I13" s="762"/>
      <c r="J13" s="760" t="str">
        <f>IF('CoC Renewal Ranking Report'!G88&lt;&gt;"",'CoC Renewal Ranking Report'!G88,"")</f>
        <v/>
      </c>
      <c r="K13" s="761"/>
      <c r="L13" s="761"/>
      <c r="M13" s="762"/>
      <c r="N13" s="45">
        <v>28</v>
      </c>
      <c r="O13" s="32">
        <f t="shared" si="2"/>
        <v>5.4263565891472867E-2</v>
      </c>
      <c r="P13" s="48"/>
      <c r="Q13" s="59">
        <v>36478</v>
      </c>
      <c r="R13" s="67"/>
      <c r="S13" s="70">
        <f t="shared" si="0"/>
        <v>0</v>
      </c>
      <c r="T13" s="73">
        <f t="shared" si="3"/>
        <v>9662.9012785503928</v>
      </c>
      <c r="U13" s="76">
        <f t="shared" si="1"/>
        <v>26815.098721449605</v>
      </c>
    </row>
    <row r="14" spans="1:21" x14ac:dyDescent="0.25">
      <c r="A14" s="757" t="str">
        <f>IF('CoC Renewal Ranking Report'!D89&lt;&gt;"",'CoC Renewal Ranking Report'!D89,"")</f>
        <v/>
      </c>
      <c r="B14" s="758"/>
      <c r="C14" s="758"/>
      <c r="D14" s="759"/>
      <c r="E14" s="760" t="str">
        <f>IF('CoC Renewal Ranking Report'!E89&lt;&gt;"",'CoC Renewal Ranking Report'!E89,"")</f>
        <v/>
      </c>
      <c r="F14" s="761"/>
      <c r="G14" s="761"/>
      <c r="H14" s="761"/>
      <c r="I14" s="762"/>
      <c r="J14" s="760" t="str">
        <f>IF('CoC Renewal Ranking Report'!G89&lt;&gt;"",'CoC Renewal Ranking Report'!G89,"")</f>
        <v/>
      </c>
      <c r="K14" s="761"/>
      <c r="L14" s="761"/>
      <c r="M14" s="762"/>
      <c r="N14" s="45">
        <v>29</v>
      </c>
      <c r="O14" s="32">
        <f t="shared" si="2"/>
        <v>5.6201550387596902E-2</v>
      </c>
      <c r="P14" s="48"/>
      <c r="Q14" s="59">
        <v>56400</v>
      </c>
      <c r="R14" s="67"/>
      <c r="S14" s="70">
        <f t="shared" si="0"/>
        <v>0</v>
      </c>
      <c r="T14" s="73">
        <f t="shared" si="3"/>
        <v>10008.004895641479</v>
      </c>
      <c r="U14" s="76">
        <f t="shared" si="1"/>
        <v>46391.995104358517</v>
      </c>
    </row>
    <row r="15" spans="1:21" x14ac:dyDescent="0.25">
      <c r="A15" s="757" t="str">
        <f>IF('CoC Renewal Ranking Report'!D90&lt;&gt;"",'CoC Renewal Ranking Report'!D90,"")</f>
        <v/>
      </c>
      <c r="B15" s="758"/>
      <c r="C15" s="758"/>
      <c r="D15" s="759"/>
      <c r="E15" s="760" t="str">
        <f>IF('CoC Renewal Ranking Report'!E90&lt;&gt;"",'CoC Renewal Ranking Report'!E90,"")</f>
        <v/>
      </c>
      <c r="F15" s="761"/>
      <c r="G15" s="761"/>
      <c r="H15" s="761"/>
      <c r="I15" s="762"/>
      <c r="J15" s="760" t="str">
        <f>IF('CoC Renewal Ranking Report'!G90&lt;&gt;"",'CoC Renewal Ranking Report'!G90,"")</f>
        <v/>
      </c>
      <c r="K15" s="761"/>
      <c r="L15" s="761"/>
      <c r="M15" s="762"/>
      <c r="N15" s="45">
        <v>34</v>
      </c>
      <c r="O15" s="32">
        <f t="shared" si="2"/>
        <v>6.589147286821706E-2</v>
      </c>
      <c r="P15" s="48"/>
      <c r="Q15" s="59">
        <v>101053</v>
      </c>
      <c r="R15" s="67"/>
      <c r="S15" s="70">
        <f t="shared" si="0"/>
        <v>0</v>
      </c>
      <c r="T15" s="73">
        <f t="shared" si="3"/>
        <v>11733.522981096907</v>
      </c>
      <c r="U15" s="76">
        <f t="shared" si="1"/>
        <v>89319.477018903097</v>
      </c>
    </row>
    <row r="16" spans="1:21" x14ac:dyDescent="0.25">
      <c r="A16" s="757" t="str">
        <f>IF('CoC Renewal Ranking Report'!D91&lt;&gt;"",'CoC Renewal Ranking Report'!D91,"")</f>
        <v/>
      </c>
      <c r="B16" s="758"/>
      <c r="C16" s="758"/>
      <c r="D16" s="759"/>
      <c r="E16" s="760" t="str">
        <f>IF('CoC Renewal Ranking Report'!E91&lt;&gt;"",'CoC Renewal Ranking Report'!E91,"")</f>
        <v/>
      </c>
      <c r="F16" s="761"/>
      <c r="G16" s="761"/>
      <c r="H16" s="761"/>
      <c r="I16" s="762"/>
      <c r="J16" s="760" t="str">
        <f>IF('CoC Renewal Ranking Report'!G91&lt;&gt;"",'CoC Renewal Ranking Report'!G91,"")</f>
        <v/>
      </c>
      <c r="K16" s="761"/>
      <c r="L16" s="761"/>
      <c r="M16" s="762"/>
      <c r="N16" s="45">
        <v>15</v>
      </c>
      <c r="O16" s="32">
        <f t="shared" si="2"/>
        <v>2.9069767441860465E-2</v>
      </c>
      <c r="P16" s="48"/>
      <c r="Q16" s="59">
        <v>139400</v>
      </c>
      <c r="R16" s="67"/>
      <c r="S16" s="70">
        <f t="shared" si="0"/>
        <v>0</v>
      </c>
      <c r="T16" s="73">
        <f t="shared" si="3"/>
        <v>5176.5542563662821</v>
      </c>
      <c r="U16" s="76">
        <f t="shared" si="1"/>
        <v>134223.44574363373</v>
      </c>
    </row>
    <row r="17" spans="1:21" x14ac:dyDescent="0.25">
      <c r="A17" s="757" t="str">
        <f>IF('CoC Renewal Ranking Report'!D92&lt;&gt;"",'CoC Renewal Ranking Report'!D92,"")</f>
        <v/>
      </c>
      <c r="B17" s="758"/>
      <c r="C17" s="758"/>
      <c r="D17" s="759"/>
      <c r="E17" s="760" t="str">
        <f>IF('CoC Renewal Ranking Report'!E92&lt;&gt;"",'CoC Renewal Ranking Report'!E92,"")</f>
        <v/>
      </c>
      <c r="F17" s="761"/>
      <c r="G17" s="761"/>
      <c r="H17" s="761"/>
      <c r="I17" s="762"/>
      <c r="J17" s="760" t="str">
        <f>IF('CoC Renewal Ranking Report'!G92&lt;&gt;"",'CoC Renewal Ranking Report'!G92,"")</f>
        <v/>
      </c>
      <c r="K17" s="761"/>
      <c r="L17" s="761"/>
      <c r="M17" s="762"/>
      <c r="N17" s="45">
        <v>25</v>
      </c>
      <c r="O17" s="32">
        <f t="shared" si="2"/>
        <v>4.8449612403100778E-2</v>
      </c>
      <c r="P17" s="48"/>
      <c r="Q17" s="59">
        <v>171109</v>
      </c>
      <c r="R17" s="67"/>
      <c r="S17" s="70">
        <f t="shared" si="0"/>
        <v>0</v>
      </c>
      <c r="T17" s="73">
        <f t="shared" si="3"/>
        <v>8627.5904272771368</v>
      </c>
      <c r="U17" s="76">
        <f t="shared" si="1"/>
        <v>162481.40957272286</v>
      </c>
    </row>
    <row r="18" spans="1:21" x14ac:dyDescent="0.25">
      <c r="A18" s="757" t="str">
        <f>IF('CoC Renewal Ranking Report'!D93&lt;&gt;"",'CoC Renewal Ranking Report'!D93,"")</f>
        <v/>
      </c>
      <c r="B18" s="758"/>
      <c r="C18" s="758"/>
      <c r="D18" s="759"/>
      <c r="E18" s="760" t="str">
        <f>IF('CoC Renewal Ranking Report'!E93&lt;&gt;"",'CoC Renewal Ranking Report'!E93,"")</f>
        <v/>
      </c>
      <c r="F18" s="761"/>
      <c r="G18" s="761"/>
      <c r="H18" s="761"/>
      <c r="I18" s="762"/>
      <c r="J18" s="760" t="str">
        <f>IF('CoC Renewal Ranking Report'!G93&lt;&gt;"",'CoC Renewal Ranking Report'!G93,"")</f>
        <v/>
      </c>
      <c r="K18" s="761"/>
      <c r="L18" s="761"/>
      <c r="M18" s="762"/>
      <c r="N18" s="45">
        <v>20</v>
      </c>
      <c r="O18" s="32">
        <f t="shared" si="2"/>
        <v>3.875968992248062E-2</v>
      </c>
      <c r="P18" s="48"/>
      <c r="Q18" s="59">
        <v>276497</v>
      </c>
      <c r="R18" s="67"/>
      <c r="S18" s="70">
        <f t="shared" si="0"/>
        <v>0</v>
      </c>
      <c r="T18" s="73">
        <f t="shared" si="3"/>
        <v>6902.0723418217085</v>
      </c>
      <c r="U18" s="76">
        <f t="shared" si="1"/>
        <v>269594.92765817832</v>
      </c>
    </row>
    <row r="19" spans="1:21" x14ac:dyDescent="0.25">
      <c r="A19" s="757" t="str">
        <f>IF('CoC Renewal Ranking Report'!D94&lt;&gt;"",'CoC Renewal Ranking Report'!D94,"")</f>
        <v/>
      </c>
      <c r="B19" s="758"/>
      <c r="C19" s="758"/>
      <c r="D19" s="759"/>
      <c r="E19" s="760" t="str">
        <f>IF('CoC Renewal Ranking Report'!E94&lt;&gt;"",'CoC Renewal Ranking Report'!E94,"")</f>
        <v/>
      </c>
      <c r="F19" s="761"/>
      <c r="G19" s="761"/>
      <c r="H19" s="761"/>
      <c r="I19" s="762"/>
      <c r="J19" s="760" t="str">
        <f>IF('CoC Renewal Ranking Report'!G94&lt;&gt;"",'CoC Renewal Ranking Report'!G94,"")</f>
        <v/>
      </c>
      <c r="K19" s="761"/>
      <c r="L19" s="761"/>
      <c r="M19" s="762"/>
      <c r="N19" s="45">
        <v>11</v>
      </c>
      <c r="O19" s="32">
        <f t="shared" si="2"/>
        <v>2.1317829457364341E-2</v>
      </c>
      <c r="P19" s="48"/>
      <c r="Q19" s="59">
        <v>209443</v>
      </c>
      <c r="R19" s="67"/>
      <c r="S19" s="70">
        <f t="shared" si="0"/>
        <v>0</v>
      </c>
      <c r="T19" s="73">
        <f t="shared" si="3"/>
        <v>3796.1397880019399</v>
      </c>
      <c r="U19" s="76">
        <f t="shared" si="1"/>
        <v>205646.86021199805</v>
      </c>
    </row>
    <row r="20" spans="1:21" x14ac:dyDescent="0.25">
      <c r="A20" s="757" t="str">
        <f>IF('CoC Renewal Ranking Report'!D95&lt;&gt;"",'CoC Renewal Ranking Report'!D95,"")</f>
        <v/>
      </c>
      <c r="B20" s="758"/>
      <c r="C20" s="758"/>
      <c r="D20" s="759"/>
      <c r="E20" s="760" t="str">
        <f>IF('CoC Renewal Ranking Report'!E95&lt;&gt;"",'CoC Renewal Ranking Report'!E95,"")</f>
        <v/>
      </c>
      <c r="F20" s="761"/>
      <c r="G20" s="761"/>
      <c r="H20" s="761"/>
      <c r="I20" s="762"/>
      <c r="J20" s="760" t="str">
        <f>IF('CoC Renewal Ranking Report'!G95&lt;&gt;"",'CoC Renewal Ranking Report'!G95,"")</f>
        <v/>
      </c>
      <c r="K20" s="761"/>
      <c r="L20" s="761"/>
      <c r="M20" s="762"/>
      <c r="N20" s="45">
        <v>22</v>
      </c>
      <c r="O20" s="32">
        <f t="shared" si="2"/>
        <v>4.2635658914728682E-2</v>
      </c>
      <c r="P20" s="48"/>
      <c r="Q20" s="59">
        <v>209921</v>
      </c>
      <c r="R20" s="67">
        <v>0.14291100000000001</v>
      </c>
      <c r="S20" s="70">
        <f t="shared" si="0"/>
        <v>30000.020031000004</v>
      </c>
      <c r="T20" s="73">
        <f t="shared" si="3"/>
        <v>0</v>
      </c>
      <c r="U20" s="76">
        <f t="shared" si="1"/>
        <v>179920.97996900001</v>
      </c>
    </row>
    <row r="21" spans="1:21" x14ac:dyDescent="0.25">
      <c r="A21" s="757" t="str">
        <f>IF('CoC Renewal Ranking Report'!D96&lt;&gt;"",'CoC Renewal Ranking Report'!D96,"")</f>
        <v/>
      </c>
      <c r="B21" s="758"/>
      <c r="C21" s="758"/>
      <c r="D21" s="759"/>
      <c r="E21" s="760" t="str">
        <f>IF('CoC Renewal Ranking Report'!E96&lt;&gt;"",'CoC Renewal Ranking Report'!E96,"")</f>
        <v/>
      </c>
      <c r="F21" s="761"/>
      <c r="G21" s="761"/>
      <c r="H21" s="761"/>
      <c r="I21" s="762"/>
      <c r="J21" s="760" t="str">
        <f>IF('CoC Renewal Ranking Report'!G96&lt;&gt;"",'CoC Renewal Ranking Report'!G96,"")</f>
        <v/>
      </c>
      <c r="K21" s="761"/>
      <c r="L21" s="761"/>
      <c r="M21" s="762"/>
      <c r="N21" s="45">
        <v>2</v>
      </c>
      <c r="O21" s="32">
        <f t="shared" si="2"/>
        <v>3.875968992248062E-3</v>
      </c>
      <c r="P21" s="48"/>
      <c r="Q21" s="59">
        <v>171738</v>
      </c>
      <c r="R21" s="67"/>
      <c r="S21" s="70">
        <f t="shared" si="0"/>
        <v>0</v>
      </c>
      <c r="T21" s="73">
        <f t="shared" si="3"/>
        <v>690.20723418217085</v>
      </c>
      <c r="U21" s="76">
        <f t="shared" si="1"/>
        <v>171047.79276581784</v>
      </c>
    </row>
    <row r="22" spans="1:21" x14ac:dyDescent="0.25">
      <c r="A22" s="757" t="str">
        <f>IF('CoC Renewal Ranking Report'!D97&lt;&gt;"",'CoC Renewal Ranking Report'!D97,"")</f>
        <v/>
      </c>
      <c r="B22" s="758"/>
      <c r="C22" s="758"/>
      <c r="D22" s="759"/>
      <c r="E22" s="760" t="str">
        <f>IF('CoC Renewal Ranking Report'!E97&lt;&gt;"",'CoC Renewal Ranking Report'!E97,"")</f>
        <v/>
      </c>
      <c r="F22" s="761"/>
      <c r="G22" s="761"/>
      <c r="H22" s="761"/>
      <c r="I22" s="762"/>
      <c r="J22" s="760" t="str">
        <f>IF('CoC Renewal Ranking Report'!G97&lt;&gt;"",'CoC Renewal Ranking Report'!G97,"")</f>
        <v/>
      </c>
      <c r="K22" s="761"/>
      <c r="L22" s="761"/>
      <c r="M22" s="762"/>
      <c r="N22" s="45">
        <v>14</v>
      </c>
      <c r="O22" s="32">
        <f t="shared" si="2"/>
        <v>2.7131782945736434E-2</v>
      </c>
      <c r="P22" s="48"/>
      <c r="Q22" s="59">
        <v>209324</v>
      </c>
      <c r="R22" s="67"/>
      <c r="S22" s="70">
        <f t="shared" si="0"/>
        <v>0</v>
      </c>
      <c r="T22" s="73">
        <f t="shared" si="3"/>
        <v>4831.4506392751964</v>
      </c>
      <c r="U22" s="76">
        <f t="shared" si="1"/>
        <v>204492.54936072481</v>
      </c>
    </row>
    <row r="23" spans="1:21" x14ac:dyDescent="0.25">
      <c r="A23" s="757" t="str">
        <f>IF('CoC Renewal Ranking Report'!D98&lt;&gt;"",'CoC Renewal Ranking Report'!D98,"")</f>
        <v/>
      </c>
      <c r="B23" s="758"/>
      <c r="C23" s="758"/>
      <c r="D23" s="759"/>
      <c r="E23" s="760" t="str">
        <f>IF('CoC Renewal Ranking Report'!E98&lt;&gt;"",'CoC Renewal Ranking Report'!E98,"")</f>
        <v/>
      </c>
      <c r="F23" s="761"/>
      <c r="G23" s="761"/>
      <c r="H23" s="761"/>
      <c r="I23" s="762"/>
      <c r="J23" s="760" t="str">
        <f>IF('CoC Renewal Ranking Report'!G98&lt;&gt;"",'CoC Renewal Ranking Report'!G98,"")</f>
        <v/>
      </c>
      <c r="K23" s="761"/>
      <c r="L23" s="761"/>
      <c r="M23" s="762"/>
      <c r="N23" s="45">
        <v>23</v>
      </c>
      <c r="O23" s="32">
        <f t="shared" si="2"/>
        <v>4.4573643410852716E-2</v>
      </c>
      <c r="P23" s="48"/>
      <c r="Q23" s="59">
        <v>103272</v>
      </c>
      <c r="R23" s="67"/>
      <c r="S23" s="70">
        <f t="shared" si="0"/>
        <v>0</v>
      </c>
      <c r="T23" s="73">
        <f t="shared" si="3"/>
        <v>7937.3831930949655</v>
      </c>
      <c r="U23" s="76">
        <f t="shared" si="1"/>
        <v>95334.616806905033</v>
      </c>
    </row>
    <row r="24" spans="1:21" x14ac:dyDescent="0.25">
      <c r="A24" s="757" t="str">
        <f>IF('CoC Renewal Ranking Report'!D99&lt;&gt;"",'CoC Renewal Ranking Report'!D99,"")</f>
        <v/>
      </c>
      <c r="B24" s="758"/>
      <c r="C24" s="758"/>
      <c r="D24" s="759"/>
      <c r="E24" s="760" t="str">
        <f>IF('CoC Renewal Ranking Report'!E99&lt;&gt;"",'CoC Renewal Ranking Report'!E99,"")</f>
        <v/>
      </c>
      <c r="F24" s="761"/>
      <c r="G24" s="761"/>
      <c r="H24" s="761"/>
      <c r="I24" s="762"/>
      <c r="J24" s="760" t="str">
        <f>IF('CoC Renewal Ranking Report'!G99&lt;&gt;"",'CoC Renewal Ranking Report'!G99,"")</f>
        <v/>
      </c>
      <c r="K24" s="761"/>
      <c r="L24" s="761"/>
      <c r="M24" s="762"/>
      <c r="N24" s="45">
        <v>19</v>
      </c>
      <c r="O24" s="32">
        <f t="shared" si="2"/>
        <v>3.6821705426356592E-2</v>
      </c>
      <c r="P24" s="48"/>
      <c r="Q24" s="59">
        <v>109239</v>
      </c>
      <c r="R24" s="67"/>
      <c r="S24" s="70">
        <f t="shared" si="0"/>
        <v>0</v>
      </c>
      <c r="T24" s="73">
        <f t="shared" si="3"/>
        <v>6556.9687247306238</v>
      </c>
      <c r="U24" s="76">
        <f t="shared" si="1"/>
        <v>102682.03127526937</v>
      </c>
    </row>
    <row r="25" spans="1:21" x14ac:dyDescent="0.25">
      <c r="A25" s="757" t="str">
        <f>IF('CoC Renewal Ranking Report'!D100&lt;&gt;"",'CoC Renewal Ranking Report'!D100,"")</f>
        <v/>
      </c>
      <c r="B25" s="758"/>
      <c r="C25" s="758"/>
      <c r="D25" s="759"/>
      <c r="E25" s="760" t="str">
        <f>IF('CoC Renewal Ranking Report'!E100&lt;&gt;"",'CoC Renewal Ranking Report'!E100,"")</f>
        <v/>
      </c>
      <c r="F25" s="761"/>
      <c r="G25" s="761"/>
      <c r="H25" s="761"/>
      <c r="I25" s="762"/>
      <c r="J25" s="760" t="str">
        <f>IF('CoC Renewal Ranking Report'!G100&lt;&gt;"",'CoC Renewal Ranking Report'!G100,"")</f>
        <v/>
      </c>
      <c r="K25" s="761"/>
      <c r="L25" s="761"/>
      <c r="M25" s="762"/>
      <c r="N25" s="45">
        <v>21</v>
      </c>
      <c r="O25" s="32">
        <f t="shared" si="2"/>
        <v>4.0697674418604654E-2</v>
      </c>
      <c r="P25" s="48"/>
      <c r="Q25" s="59">
        <v>262240</v>
      </c>
      <c r="R25" s="67"/>
      <c r="S25" s="70">
        <f t="shared" si="0"/>
        <v>0</v>
      </c>
      <c r="T25" s="73">
        <f t="shared" si="3"/>
        <v>7247.1759589127951</v>
      </c>
      <c r="U25" s="76">
        <f t="shared" si="1"/>
        <v>254992.82404108721</v>
      </c>
    </row>
    <row r="26" spans="1:21" x14ac:dyDescent="0.25">
      <c r="A26" s="757" t="str">
        <f>IF('CoC Renewal Ranking Report'!D101&lt;&gt;"",'CoC Renewal Ranking Report'!D101,"")</f>
        <v/>
      </c>
      <c r="B26" s="758"/>
      <c r="C26" s="758"/>
      <c r="D26" s="759"/>
      <c r="E26" s="760" t="str">
        <f>IF('CoC Renewal Ranking Report'!E101&lt;&gt;"",'CoC Renewal Ranking Report'!E101,"")</f>
        <v/>
      </c>
      <c r="F26" s="761"/>
      <c r="G26" s="761"/>
      <c r="H26" s="761"/>
      <c r="I26" s="762"/>
      <c r="J26" s="760" t="str">
        <f>IF('CoC Renewal Ranking Report'!G101&lt;&gt;"",'CoC Renewal Ranking Report'!G101,"")</f>
        <v/>
      </c>
      <c r="K26" s="761"/>
      <c r="L26" s="761"/>
      <c r="M26" s="762"/>
      <c r="N26" s="45">
        <v>8</v>
      </c>
      <c r="O26" s="32">
        <f>N26/$N$42</f>
        <v>1.5503875968992248E-2</v>
      </c>
      <c r="P26" s="48"/>
      <c r="Q26" s="59">
        <v>332688</v>
      </c>
      <c r="R26" s="67"/>
      <c r="S26" s="70">
        <f t="shared" si="0"/>
        <v>0</v>
      </c>
      <c r="T26" s="73">
        <f t="shared" si="3"/>
        <v>2760.8289367286834</v>
      </c>
      <c r="U26" s="76">
        <f t="shared" si="1"/>
        <v>329927.17106327129</v>
      </c>
    </row>
    <row r="27" spans="1:21" x14ac:dyDescent="0.25">
      <c r="A27" s="757" t="str">
        <f>IF('CoC Renewal Ranking Report'!D102&lt;&gt;"",'CoC Renewal Ranking Report'!D102,"")</f>
        <v/>
      </c>
      <c r="B27" s="758"/>
      <c r="C27" s="758"/>
      <c r="D27" s="759"/>
      <c r="E27" s="760" t="str">
        <f>IF('CoC Renewal Ranking Report'!E102&lt;&gt;"",'CoC Renewal Ranking Report'!E102,"")</f>
        <v/>
      </c>
      <c r="F27" s="761"/>
      <c r="G27" s="761"/>
      <c r="H27" s="761"/>
      <c r="I27" s="762"/>
      <c r="J27" s="760" t="str">
        <f>IF('CoC Renewal Ranking Report'!G102&lt;&gt;"",'CoC Renewal Ranking Report'!G102,"")</f>
        <v/>
      </c>
      <c r="K27" s="761"/>
      <c r="L27" s="761"/>
      <c r="M27" s="762"/>
      <c r="N27" s="45">
        <v>3</v>
      </c>
      <c r="O27" s="32">
        <f t="shared" si="2"/>
        <v>5.8139534883720929E-3</v>
      </c>
      <c r="P27" s="48"/>
      <c r="Q27" s="59">
        <v>90403</v>
      </c>
      <c r="R27" s="67"/>
      <c r="S27" s="70">
        <f t="shared" si="0"/>
        <v>0</v>
      </c>
      <c r="T27" s="73">
        <f t="shared" si="3"/>
        <v>1035.3108512732563</v>
      </c>
      <c r="U27" s="76">
        <f t="shared" si="1"/>
        <v>89367.689148726742</v>
      </c>
    </row>
    <row r="28" spans="1:21" x14ac:dyDescent="0.25">
      <c r="A28" s="757" t="str">
        <f>IF('CoC Renewal Ranking Report'!D103&lt;&gt;"",'CoC Renewal Ranking Report'!D103,"")</f>
        <v/>
      </c>
      <c r="B28" s="758"/>
      <c r="C28" s="758"/>
      <c r="D28" s="759"/>
      <c r="E28" s="760" t="str">
        <f>IF('CoC Renewal Ranking Report'!E103&lt;&gt;"",'CoC Renewal Ranking Report'!E103,"")</f>
        <v/>
      </c>
      <c r="F28" s="761"/>
      <c r="G28" s="761"/>
      <c r="H28" s="761"/>
      <c r="I28" s="762"/>
      <c r="J28" s="760" t="str">
        <f>IF('CoC Renewal Ranking Report'!G103&lt;&gt;"",'CoC Renewal Ranking Report'!G103,"")</f>
        <v/>
      </c>
      <c r="K28" s="761"/>
      <c r="L28" s="761"/>
      <c r="M28" s="762"/>
      <c r="N28" s="45">
        <v>10</v>
      </c>
      <c r="O28" s="32">
        <f t="shared" si="2"/>
        <v>1.937984496124031E-2</v>
      </c>
      <c r="P28" s="48"/>
      <c r="Q28" s="59">
        <v>211873</v>
      </c>
      <c r="R28" s="67">
        <v>0.12903999999999999</v>
      </c>
      <c r="S28" s="70">
        <f t="shared" si="0"/>
        <v>27340.091919999999</v>
      </c>
      <c r="T28" s="73">
        <f t="shared" si="3"/>
        <v>0</v>
      </c>
      <c r="U28" s="76">
        <f t="shared" si="1"/>
        <v>184532.90807999999</v>
      </c>
    </row>
    <row r="29" spans="1:21" x14ac:dyDescent="0.25">
      <c r="A29" s="757" t="str">
        <f>IF('CoC Renewal Ranking Report'!D104&lt;&gt;"",'CoC Renewal Ranking Report'!D104,"")</f>
        <v/>
      </c>
      <c r="B29" s="758"/>
      <c r="C29" s="758"/>
      <c r="D29" s="759"/>
      <c r="E29" s="760" t="str">
        <f>IF('CoC Renewal Ranking Report'!E104&lt;&gt;"",'CoC Renewal Ranking Report'!E104,"")</f>
        <v/>
      </c>
      <c r="F29" s="761"/>
      <c r="G29" s="761"/>
      <c r="H29" s="761"/>
      <c r="I29" s="762"/>
      <c r="J29" s="760" t="str">
        <f>IF('CoC Renewal Ranking Report'!G104&lt;&gt;"",'CoC Renewal Ranking Report'!G104,"")</f>
        <v/>
      </c>
      <c r="K29" s="761"/>
      <c r="L29" s="761"/>
      <c r="M29" s="762"/>
      <c r="N29" s="45">
        <v>5</v>
      </c>
      <c r="O29" s="32">
        <f t="shared" si="2"/>
        <v>9.6899224806201549E-3</v>
      </c>
      <c r="P29" s="48"/>
      <c r="Q29" s="59">
        <v>120850</v>
      </c>
      <c r="R29" s="67"/>
      <c r="S29" s="70">
        <f t="shared" si="0"/>
        <v>0</v>
      </c>
      <c r="T29" s="73">
        <f t="shared" si="3"/>
        <v>1725.5180854554271</v>
      </c>
      <c r="U29" s="76">
        <f t="shared" si="1"/>
        <v>119124.48191454458</v>
      </c>
    </row>
    <row r="30" spans="1:21" x14ac:dyDescent="0.25">
      <c r="A30" s="757" t="str">
        <f>IF('CoC Renewal Ranking Report'!D105&lt;&gt;"",'CoC Renewal Ranking Report'!D105,"")</f>
        <v/>
      </c>
      <c r="B30" s="758"/>
      <c r="C30" s="758"/>
      <c r="D30" s="759"/>
      <c r="E30" s="760" t="str">
        <f>IF('CoC Renewal Ranking Report'!E105&lt;&gt;"",'CoC Renewal Ranking Report'!E105,"")</f>
        <v/>
      </c>
      <c r="F30" s="761"/>
      <c r="G30" s="761"/>
      <c r="H30" s="761"/>
      <c r="I30" s="762"/>
      <c r="J30" s="760" t="str">
        <f>IF('CoC Renewal Ranking Report'!G105&lt;&gt;"",'CoC Renewal Ranking Report'!G105,"")</f>
        <v/>
      </c>
      <c r="K30" s="761"/>
      <c r="L30" s="761"/>
      <c r="M30" s="762"/>
      <c r="N30" s="45">
        <v>9</v>
      </c>
      <c r="O30" s="32">
        <f t="shared" si="2"/>
        <v>1.7441860465116279E-2</v>
      </c>
      <c r="P30" s="48"/>
      <c r="Q30" s="59">
        <v>132404</v>
      </c>
      <c r="R30" s="67">
        <v>0.23106599999999999</v>
      </c>
      <c r="S30" s="70">
        <f t="shared" si="0"/>
        <v>30594.062664000001</v>
      </c>
      <c r="T30" s="73">
        <f t="shared" si="3"/>
        <v>0</v>
      </c>
      <c r="U30" s="76">
        <f t="shared" si="1"/>
        <v>101809.937336</v>
      </c>
    </row>
    <row r="31" spans="1:21" x14ac:dyDescent="0.25">
      <c r="A31" s="757" t="str">
        <f>IF('CoC Renewal Ranking Report'!D106&lt;&gt;"",'CoC Renewal Ranking Report'!D106,"")</f>
        <v/>
      </c>
      <c r="B31" s="758"/>
      <c r="C31" s="758"/>
      <c r="D31" s="759"/>
      <c r="E31" s="760" t="str">
        <f>IF('CoC Renewal Ranking Report'!E106&lt;&gt;"",'CoC Renewal Ranking Report'!E106,"")</f>
        <v/>
      </c>
      <c r="F31" s="761"/>
      <c r="G31" s="761"/>
      <c r="H31" s="761"/>
      <c r="I31" s="762"/>
      <c r="J31" s="760" t="str">
        <f>IF('CoC Renewal Ranking Report'!G106&lt;&gt;"",'CoC Renewal Ranking Report'!G106,"")</f>
        <v/>
      </c>
      <c r="K31" s="761"/>
      <c r="L31" s="761"/>
      <c r="M31" s="762"/>
      <c r="N31" s="45">
        <v>13</v>
      </c>
      <c r="O31" s="32">
        <f t="shared" si="2"/>
        <v>2.5193798449612403E-2</v>
      </c>
      <c r="P31" s="48"/>
      <c r="Q31" s="59">
        <v>169174</v>
      </c>
      <c r="R31" s="67"/>
      <c r="S31" s="70">
        <f t="shared" si="0"/>
        <v>0</v>
      </c>
      <c r="T31" s="73">
        <f t="shared" si="3"/>
        <v>4486.3470221841108</v>
      </c>
      <c r="U31" s="76">
        <f t="shared" si="1"/>
        <v>164687.65297781589</v>
      </c>
    </row>
    <row r="32" spans="1:21" x14ac:dyDescent="0.25">
      <c r="A32" s="757" t="str">
        <f>IF('CoC Renewal Ranking Report'!D107&lt;&gt;"",'CoC Renewal Ranking Report'!D107,"")</f>
        <v/>
      </c>
      <c r="B32" s="758"/>
      <c r="C32" s="758"/>
      <c r="D32" s="759"/>
      <c r="E32" s="760" t="str">
        <f>IF('CoC Renewal Ranking Report'!E107&lt;&gt;"",'CoC Renewal Ranking Report'!E107,"")</f>
        <v/>
      </c>
      <c r="F32" s="761"/>
      <c r="G32" s="761"/>
      <c r="H32" s="761"/>
      <c r="I32" s="762"/>
      <c r="J32" s="760" t="str">
        <f>IF('CoC Renewal Ranking Report'!G107&lt;&gt;"",'CoC Renewal Ranking Report'!G107,"")</f>
        <v/>
      </c>
      <c r="K32" s="761"/>
      <c r="L32" s="761"/>
      <c r="M32" s="762"/>
      <c r="N32" s="45">
        <v>30</v>
      </c>
      <c r="O32" s="32">
        <f t="shared" si="2"/>
        <v>5.8139534883720929E-2</v>
      </c>
      <c r="P32" s="48"/>
      <c r="Q32" s="59">
        <v>111776</v>
      </c>
      <c r="R32" s="67"/>
      <c r="S32" s="70">
        <f t="shared" si="0"/>
        <v>0</v>
      </c>
      <c r="T32" s="73">
        <f t="shared" si="3"/>
        <v>10353.108512732564</v>
      </c>
      <c r="U32" s="76">
        <f t="shared" si="1"/>
        <v>101422.89148726744</v>
      </c>
    </row>
    <row r="33" spans="1:21" x14ac:dyDescent="0.25">
      <c r="A33" s="757" t="str">
        <f>IF('CoC Renewal Ranking Report'!D108&lt;&gt;"",'CoC Renewal Ranking Report'!D108,"")</f>
        <v/>
      </c>
      <c r="B33" s="758"/>
      <c r="C33" s="758"/>
      <c r="D33" s="759"/>
      <c r="E33" s="760" t="str">
        <f>IF('CoC Renewal Ranking Report'!E108&lt;&gt;"",'CoC Renewal Ranking Report'!E108,"")</f>
        <v/>
      </c>
      <c r="F33" s="761"/>
      <c r="G33" s="761"/>
      <c r="H33" s="761"/>
      <c r="I33" s="762"/>
      <c r="J33" s="760" t="str">
        <f>IF('CoC Renewal Ranking Report'!G108&lt;&gt;"",'CoC Renewal Ranking Report'!G108,"")</f>
        <v/>
      </c>
      <c r="K33" s="761"/>
      <c r="L33" s="761"/>
      <c r="M33" s="762"/>
      <c r="N33" s="45">
        <v>17</v>
      </c>
      <c r="O33" s="32">
        <f t="shared" si="2"/>
        <v>3.294573643410853E-2</v>
      </c>
      <c r="P33" s="48"/>
      <c r="Q33" s="59">
        <v>70192</v>
      </c>
      <c r="R33" s="67"/>
      <c r="S33" s="70">
        <f t="shared" si="0"/>
        <v>0</v>
      </c>
      <c r="T33" s="73">
        <f t="shared" si="3"/>
        <v>5866.7614905484534</v>
      </c>
      <c r="U33" s="76">
        <f t="shared" si="1"/>
        <v>64325.238509451548</v>
      </c>
    </row>
    <row r="34" spans="1:21" x14ac:dyDescent="0.25">
      <c r="A34" s="757" t="str">
        <f>IF('CoC Renewal Ranking Report'!D109&lt;&gt;"",'CoC Renewal Ranking Report'!D109,"")</f>
        <v/>
      </c>
      <c r="B34" s="758"/>
      <c r="C34" s="758"/>
      <c r="D34" s="759"/>
      <c r="E34" s="760" t="str">
        <f>IF('CoC Renewal Ranking Report'!E109&lt;&gt;"",'CoC Renewal Ranking Report'!E109,"")</f>
        <v/>
      </c>
      <c r="F34" s="761"/>
      <c r="G34" s="761"/>
      <c r="H34" s="761"/>
      <c r="I34" s="762"/>
      <c r="J34" s="760" t="str">
        <f>IF('CoC Renewal Ranking Report'!G109&lt;&gt;"",'CoC Renewal Ranking Report'!G109,"")</f>
        <v/>
      </c>
      <c r="K34" s="761"/>
      <c r="L34" s="761"/>
      <c r="M34" s="762"/>
      <c r="N34" s="45">
        <v>24</v>
      </c>
      <c r="O34" s="32">
        <f t="shared" si="2"/>
        <v>4.6511627906976744E-2</v>
      </c>
      <c r="P34" s="48"/>
      <c r="Q34" s="59">
        <v>117150</v>
      </c>
      <c r="R34" s="67"/>
      <c r="S34" s="70">
        <f t="shared" si="0"/>
        <v>0</v>
      </c>
      <c r="T34" s="73">
        <f t="shared" si="3"/>
        <v>8282.4868101860502</v>
      </c>
      <c r="U34" s="76">
        <f t="shared" si="1"/>
        <v>108867.51318981395</v>
      </c>
    </row>
    <row r="35" spans="1:21" x14ac:dyDescent="0.25">
      <c r="A35" s="757" t="str">
        <f>IF('CoC Renewal Ranking Report'!D110&lt;&gt;"",'CoC Renewal Ranking Report'!D110,"")</f>
        <v/>
      </c>
      <c r="B35" s="758"/>
      <c r="C35" s="758"/>
      <c r="D35" s="759"/>
      <c r="E35" s="760" t="str">
        <f>IF('CoC Renewal Ranking Report'!E110&lt;&gt;"",'CoC Renewal Ranking Report'!E110,"")</f>
        <v/>
      </c>
      <c r="F35" s="761"/>
      <c r="G35" s="761"/>
      <c r="H35" s="761"/>
      <c r="I35" s="762"/>
      <c r="J35" s="760" t="str">
        <f>IF('CoC Renewal Ranking Report'!G110&lt;&gt;"",'CoC Renewal Ranking Report'!G110,"")</f>
        <v/>
      </c>
      <c r="K35" s="761"/>
      <c r="L35" s="761"/>
      <c r="M35" s="762"/>
      <c r="N35" s="45">
        <v>33</v>
      </c>
      <c r="O35" s="32">
        <f t="shared" si="2"/>
        <v>6.3953488372093026E-2</v>
      </c>
      <c r="P35" s="48"/>
      <c r="Q35" s="59">
        <v>160003</v>
      </c>
      <c r="R35" s="67"/>
      <c r="S35" s="70">
        <f t="shared" si="0"/>
        <v>0</v>
      </c>
      <c r="T35" s="73">
        <f t="shared" si="3"/>
        <v>11388.41936400582</v>
      </c>
      <c r="U35" s="76">
        <f t="shared" si="1"/>
        <v>148614.58063599418</v>
      </c>
    </row>
    <row r="36" spans="1:21" x14ac:dyDescent="0.25">
      <c r="A36" s="757" t="str">
        <f>IF('CoC Renewal Ranking Report'!D111&lt;&gt;"",'CoC Renewal Ranking Report'!D111,"")</f>
        <v/>
      </c>
      <c r="B36" s="758"/>
      <c r="C36" s="758"/>
      <c r="D36" s="759"/>
      <c r="E36" s="760" t="str">
        <f>IF('CoC Renewal Ranking Report'!E111&lt;&gt;"",'CoC Renewal Ranking Report'!E111,"")</f>
        <v/>
      </c>
      <c r="F36" s="761"/>
      <c r="G36" s="761"/>
      <c r="H36" s="761"/>
      <c r="I36" s="762"/>
      <c r="J36" s="760" t="str">
        <f>IF('CoC Renewal Ranking Report'!G111&lt;&gt;"",'CoC Renewal Ranking Report'!G111,"")</f>
        <v/>
      </c>
      <c r="K36" s="761"/>
      <c r="L36" s="761"/>
      <c r="M36" s="762"/>
      <c r="N36" s="45">
        <v>16</v>
      </c>
      <c r="O36" s="32">
        <f t="shared" si="2"/>
        <v>3.1007751937984496E-2</v>
      </c>
      <c r="P36" s="48"/>
      <c r="Q36" s="59">
        <v>88198</v>
      </c>
      <c r="R36" s="67"/>
      <c r="S36" s="70">
        <f t="shared" si="0"/>
        <v>0</v>
      </c>
      <c r="T36" s="73">
        <f t="shared" si="3"/>
        <v>5521.6578734573668</v>
      </c>
      <c r="U36" s="76">
        <f t="shared" si="1"/>
        <v>82676.34212654263</v>
      </c>
    </row>
    <row r="37" spans="1:21" x14ac:dyDescent="0.25">
      <c r="A37" s="757" t="str">
        <f>IF('CoC Renewal Ranking Report'!D112&lt;&gt;"",'CoC Renewal Ranking Report'!D112,"")</f>
        <v/>
      </c>
      <c r="B37" s="758"/>
      <c r="C37" s="758"/>
      <c r="D37" s="759"/>
      <c r="E37" s="760" t="str">
        <f>IF('CoC Renewal Ranking Report'!E112&lt;&gt;"",'CoC Renewal Ranking Report'!E112,"")</f>
        <v/>
      </c>
      <c r="F37" s="761"/>
      <c r="G37" s="761"/>
      <c r="H37" s="761"/>
      <c r="I37" s="762"/>
      <c r="J37" s="760" t="str">
        <f>IF('CoC Renewal Ranking Report'!G112&lt;&gt;"",'CoC Renewal Ranking Report'!G112,"")</f>
        <v/>
      </c>
      <c r="K37" s="761"/>
      <c r="L37" s="761"/>
      <c r="M37" s="762"/>
      <c r="N37" s="45">
        <v>27</v>
      </c>
      <c r="O37" s="32">
        <f t="shared" si="2"/>
        <v>5.232558139534884E-2</v>
      </c>
      <c r="P37" s="48"/>
      <c r="Q37" s="59">
        <v>237814</v>
      </c>
      <c r="R37" s="67"/>
      <c r="S37" s="70">
        <f t="shared" si="0"/>
        <v>0</v>
      </c>
      <c r="T37" s="73">
        <f t="shared" si="3"/>
        <v>9317.7976614593081</v>
      </c>
      <c r="U37" s="76">
        <f t="shared" si="1"/>
        <v>228496.20233854069</v>
      </c>
    </row>
    <row r="38" spans="1:21" x14ac:dyDescent="0.25">
      <c r="A38" s="757" t="e">
        <f>IF('CoC Renewal Ranking Report'!#REF!&lt;&gt;"",'CoC Renewal Ranking Report'!#REF!,"")</f>
        <v>#REF!</v>
      </c>
      <c r="B38" s="758"/>
      <c r="C38" s="758"/>
      <c r="D38" s="759"/>
      <c r="E38" s="760" t="e">
        <f>IF('CoC Renewal Ranking Report'!#REF!&lt;&gt;"",'CoC Renewal Ranking Report'!#REF!,"")</f>
        <v>#REF!</v>
      </c>
      <c r="F38" s="761"/>
      <c r="G38" s="761"/>
      <c r="H38" s="761"/>
      <c r="I38" s="762"/>
      <c r="J38" s="760" t="e">
        <f>IF('CoC Renewal Ranking Report'!#REF!&lt;&gt;"",'CoC Renewal Ranking Report'!#REF!,"")</f>
        <v>#REF!</v>
      </c>
      <c r="K38" s="761"/>
      <c r="L38" s="761"/>
      <c r="M38" s="762"/>
      <c r="N38" s="45">
        <v>18</v>
      </c>
      <c r="O38" s="32">
        <f t="shared" si="2"/>
        <v>3.4883720930232558E-2</v>
      </c>
      <c r="P38" s="48"/>
      <c r="Q38" s="59">
        <v>471836</v>
      </c>
      <c r="R38" s="67"/>
      <c r="S38" s="70">
        <f t="shared" si="0"/>
        <v>0</v>
      </c>
      <c r="T38" s="73">
        <f t="shared" si="3"/>
        <v>6211.8651076395381</v>
      </c>
      <c r="U38" s="76">
        <f t="shared" si="1"/>
        <v>465624.13489236048</v>
      </c>
    </row>
    <row r="39" spans="1:21" x14ac:dyDescent="0.25">
      <c r="A39" s="757" t="e">
        <f>IF('CoC Renewal Ranking Report'!#REF!&lt;&gt;"",'CoC Renewal Ranking Report'!#REF!,"")</f>
        <v>#REF!</v>
      </c>
      <c r="B39" s="758"/>
      <c r="C39" s="758"/>
      <c r="D39" s="759"/>
      <c r="E39" s="760" t="e">
        <f>IF('CoC Renewal Ranking Report'!#REF!&lt;&gt;"",'CoC Renewal Ranking Report'!#REF!,"")</f>
        <v>#REF!</v>
      </c>
      <c r="F39" s="761"/>
      <c r="G39" s="761"/>
      <c r="H39" s="761"/>
      <c r="I39" s="762"/>
      <c r="J39" s="760" t="e">
        <f>IF('CoC Renewal Ranking Report'!#REF!&lt;&gt;"",'CoC Renewal Ranking Report'!#REF!,"")</f>
        <v>#REF!</v>
      </c>
      <c r="K39" s="761"/>
      <c r="L39" s="761"/>
      <c r="M39" s="762"/>
      <c r="N39" s="45">
        <v>7</v>
      </c>
      <c r="O39" s="32">
        <f t="shared" si="2"/>
        <v>1.3565891472868217E-2</v>
      </c>
      <c r="P39" s="48"/>
      <c r="Q39" s="59">
        <v>32784</v>
      </c>
      <c r="R39" s="67"/>
      <c r="S39" s="70">
        <f t="shared" si="0"/>
        <v>0</v>
      </c>
      <c r="T39" s="73">
        <f t="shared" si="3"/>
        <v>2415.7253196375982</v>
      </c>
      <c r="U39" s="76">
        <f t="shared" si="1"/>
        <v>30368.274680362403</v>
      </c>
    </row>
    <row r="40" spans="1:21" x14ac:dyDescent="0.25">
      <c r="A40" s="757" t="e">
        <f>IF('CoC Renewal Ranking Report'!#REF!&lt;&gt;"",'CoC Renewal Ranking Report'!#REF!,"")</f>
        <v>#REF!</v>
      </c>
      <c r="B40" s="758"/>
      <c r="C40" s="758"/>
      <c r="D40" s="759"/>
      <c r="E40" s="760" t="e">
        <f>IF('CoC Renewal Ranking Report'!#REF!&lt;&gt;"",'CoC Renewal Ranking Report'!#REF!,"")</f>
        <v>#REF!</v>
      </c>
      <c r="F40" s="761"/>
      <c r="G40" s="761"/>
      <c r="H40" s="761"/>
      <c r="I40" s="762"/>
      <c r="J40" s="760" t="e">
        <f>IF('CoC Renewal Ranking Report'!#REF!&lt;&gt;"",'CoC Renewal Ranking Report'!#REF!,"")</f>
        <v>#REF!</v>
      </c>
      <c r="K40" s="761"/>
      <c r="L40" s="761"/>
      <c r="M40" s="762"/>
      <c r="N40" s="45">
        <v>6</v>
      </c>
      <c r="O40" s="32">
        <f t="shared" si="2"/>
        <v>1.1627906976744186E-2</v>
      </c>
      <c r="P40" s="48"/>
      <c r="Q40" s="59">
        <v>51948</v>
      </c>
      <c r="R40" s="67"/>
      <c r="S40" s="70">
        <f t="shared" si="0"/>
        <v>0</v>
      </c>
      <c r="T40" s="73">
        <f t="shared" si="3"/>
        <v>2070.6217025465126</v>
      </c>
      <c r="U40" s="76">
        <f t="shared" si="1"/>
        <v>49877.378297453484</v>
      </c>
    </row>
    <row r="41" spans="1:21" ht="27" thickBot="1" x14ac:dyDescent="0.3">
      <c r="A41" s="757" t="e">
        <f>IF('CoC Renewal Ranking Report'!#REF!&lt;&gt;"",'CoC Renewal Ranking Report'!#REF!,"")</f>
        <v>#REF!</v>
      </c>
      <c r="B41" s="758"/>
      <c r="C41" s="758"/>
      <c r="D41" s="759"/>
      <c r="E41" s="771" t="e">
        <f>IF('CoC Renewal Ranking Report'!#REF!&lt;&gt;"",'CoC Renewal Ranking Report'!#REF!,"")</f>
        <v>#REF!</v>
      </c>
      <c r="F41" s="772"/>
      <c r="G41" s="772"/>
      <c r="H41" s="772"/>
      <c r="I41" s="773"/>
      <c r="J41" s="760" t="e">
        <f>IF('CoC Renewal Ranking Report'!#REF!&lt;&gt;"",'CoC Renewal Ranking Report'!#REF!,"")</f>
        <v>#REF!</v>
      </c>
      <c r="K41" s="761"/>
      <c r="L41" s="761"/>
      <c r="M41" s="762"/>
      <c r="N41" s="46">
        <v>35</v>
      </c>
      <c r="O41" s="33">
        <f t="shared" si="2"/>
        <v>6.7829457364341081E-2</v>
      </c>
      <c r="P41" s="49" t="s">
        <v>105</v>
      </c>
      <c r="Q41" s="60">
        <v>53171</v>
      </c>
      <c r="R41" s="68">
        <v>1</v>
      </c>
      <c r="S41" s="71">
        <f t="shared" si="0"/>
        <v>53171</v>
      </c>
      <c r="T41" s="74">
        <f t="shared" si="3"/>
        <v>0</v>
      </c>
      <c r="U41" s="77">
        <f t="shared" si="1"/>
        <v>0</v>
      </c>
    </row>
    <row r="42" spans="1:21" ht="15.75" thickBot="1" x14ac:dyDescent="0.3">
      <c r="N42" s="61">
        <f>SUMIF(S6:S41,"=0",N6:N41)</f>
        <v>516</v>
      </c>
      <c r="O42" s="34"/>
      <c r="P42" s="34"/>
      <c r="Q42" s="62">
        <f>SUM(Q6:Q41)</f>
        <v>5316556</v>
      </c>
      <c r="R42" s="18"/>
      <c r="S42" s="63">
        <f>SUM(S6:S41)</f>
        <v>278246.05358099996</v>
      </c>
      <c r="T42" s="64">
        <f>SUM(T6:T41)</f>
        <v>178073.46641900009</v>
      </c>
      <c r="U42" s="65">
        <f>SUM(U6:U41)</f>
        <v>4860236.4800000004</v>
      </c>
    </row>
    <row r="43" spans="1:21" x14ac:dyDescent="0.25">
      <c r="Q43" s="16"/>
      <c r="R43" s="29" t="s">
        <v>112</v>
      </c>
      <c r="S43" s="16">
        <f>SUM(S11,S41)</f>
        <v>91170.878965999989</v>
      </c>
      <c r="T43" s="16"/>
      <c r="U43" s="28"/>
    </row>
    <row r="44" spans="1:21" x14ac:dyDescent="0.25">
      <c r="Q44" s="16"/>
      <c r="R44" s="29" t="s">
        <v>113</v>
      </c>
      <c r="S44" s="16">
        <f>SUM(S6,S20,S28,S30)</f>
        <v>187075.174615</v>
      </c>
      <c r="T44" s="16"/>
      <c r="U44" s="18"/>
    </row>
    <row r="45" spans="1:21" x14ac:dyDescent="0.25">
      <c r="Q45" s="16"/>
      <c r="R45" s="29" t="s">
        <v>109</v>
      </c>
      <c r="S45" s="16">
        <f>S2-S42</f>
        <v>-9001.7035809999215</v>
      </c>
      <c r="T45" s="16"/>
      <c r="U45" s="18"/>
    </row>
    <row r="46" spans="1:21" x14ac:dyDescent="0.25">
      <c r="Q46" s="16"/>
      <c r="R46" s="29" t="s">
        <v>108</v>
      </c>
      <c r="S46" s="16">
        <v>187075.17</v>
      </c>
      <c r="T46" s="21"/>
    </row>
    <row r="47" spans="1:21" x14ac:dyDescent="0.25">
      <c r="R47" s="29" t="s">
        <v>110</v>
      </c>
      <c r="S47" s="16">
        <f>SUM(S45:S46)</f>
        <v>178073.46641900009</v>
      </c>
    </row>
  </sheetData>
  <sheetProtection algorithmName="SHA-512" hashValue="wXfIEv5hUHj0QZ/8ruwrwMEmJER6XhBFESNUL4tWYpdi6ebuh3yJ6KYbhai6QGiqA0LYXgZWODIEGq5HGGRYRw==" saltValue="JlsZtw4Qztwya9KYmTOdHA==" spinCount="100000" sheet="1" objects="1" scenarios="1" selectLockedCells="1"/>
  <autoFilter ref="A5:U5" xr:uid="{00000000-0009-0000-0000-00002B000000}">
    <filterColumn colId="0" showButton="0"/>
    <filterColumn colId="1" showButton="0"/>
    <filterColumn colId="2" showButton="0"/>
    <filterColumn colId="4" showButton="0"/>
    <filterColumn colId="5" showButton="0"/>
    <filterColumn colId="6" showButton="0"/>
    <filterColumn colId="7" showButton="0"/>
    <filterColumn colId="9" showButton="0"/>
    <filterColumn colId="10" showButton="0"/>
    <filterColumn colId="11" showButton="0"/>
  </autoFilter>
  <mergeCells count="112">
    <mergeCell ref="Q4:U4"/>
    <mergeCell ref="A40:D40"/>
    <mergeCell ref="E40:I40"/>
    <mergeCell ref="J40:M40"/>
    <mergeCell ref="A41:D41"/>
    <mergeCell ref="E41:I41"/>
    <mergeCell ref="J41:M41"/>
    <mergeCell ref="A38:D38"/>
    <mergeCell ref="E38:I38"/>
    <mergeCell ref="J38:M38"/>
    <mergeCell ref="A39:D39"/>
    <mergeCell ref="E39:I39"/>
    <mergeCell ref="J39:M39"/>
    <mergeCell ref="A36:D36"/>
    <mergeCell ref="E36:I36"/>
    <mergeCell ref="J36:M36"/>
    <mergeCell ref="A37:D37"/>
    <mergeCell ref="E37:I37"/>
    <mergeCell ref="J37:M37"/>
    <mergeCell ref="A35:D35"/>
    <mergeCell ref="E35:I35"/>
    <mergeCell ref="J35:M35"/>
    <mergeCell ref="A34:D34"/>
    <mergeCell ref="E34:I34"/>
    <mergeCell ref="J34:M34"/>
    <mergeCell ref="A33:D33"/>
    <mergeCell ref="E33:I33"/>
    <mergeCell ref="J33:M33"/>
    <mergeCell ref="A32:D32"/>
    <mergeCell ref="E32:I32"/>
    <mergeCell ref="J32:M32"/>
    <mergeCell ref="A30:D30"/>
    <mergeCell ref="E30:I30"/>
    <mergeCell ref="J30:M30"/>
    <mergeCell ref="A31:D31"/>
    <mergeCell ref="E31:I31"/>
    <mergeCell ref="J31:M31"/>
    <mergeCell ref="A28:D28"/>
    <mergeCell ref="E28:I28"/>
    <mergeCell ref="J28:M28"/>
    <mergeCell ref="A29:D29"/>
    <mergeCell ref="E29:I29"/>
    <mergeCell ref="J29:M29"/>
    <mergeCell ref="A26:D26"/>
    <mergeCell ref="E26:I26"/>
    <mergeCell ref="J26:M26"/>
    <mergeCell ref="A27:D27"/>
    <mergeCell ref="E27:I27"/>
    <mergeCell ref="J27:M27"/>
    <mergeCell ref="A24:D24"/>
    <mergeCell ref="E24:I24"/>
    <mergeCell ref="J24:M24"/>
    <mergeCell ref="A25:D25"/>
    <mergeCell ref="E25:I25"/>
    <mergeCell ref="J25:M25"/>
    <mergeCell ref="A22:D22"/>
    <mergeCell ref="E22:I22"/>
    <mergeCell ref="J22:M22"/>
    <mergeCell ref="A23:D23"/>
    <mergeCell ref="E23:I23"/>
    <mergeCell ref="J23:M23"/>
    <mergeCell ref="A20:D20"/>
    <mergeCell ref="E20:I20"/>
    <mergeCell ref="J20:M20"/>
    <mergeCell ref="A21:D21"/>
    <mergeCell ref="E21:I21"/>
    <mergeCell ref="J21:M21"/>
    <mergeCell ref="A18:D18"/>
    <mergeCell ref="E18:I18"/>
    <mergeCell ref="J18:M18"/>
    <mergeCell ref="A19:D19"/>
    <mergeCell ref="E19:I19"/>
    <mergeCell ref="J19:M19"/>
    <mergeCell ref="A16:D16"/>
    <mergeCell ref="E16:I16"/>
    <mergeCell ref="J16:M16"/>
    <mergeCell ref="A17:D17"/>
    <mergeCell ref="E17:I17"/>
    <mergeCell ref="J17:M17"/>
    <mergeCell ref="A14:D14"/>
    <mergeCell ref="E14:I14"/>
    <mergeCell ref="J14:M14"/>
    <mergeCell ref="A15:D15"/>
    <mergeCell ref="E15:I15"/>
    <mergeCell ref="J15:M15"/>
    <mergeCell ref="A12:D12"/>
    <mergeCell ref="E12:I12"/>
    <mergeCell ref="J12:M12"/>
    <mergeCell ref="A13:D13"/>
    <mergeCell ref="E13:I13"/>
    <mergeCell ref="J13:M13"/>
    <mergeCell ref="A10:D10"/>
    <mergeCell ref="E10:I10"/>
    <mergeCell ref="J10:M10"/>
    <mergeCell ref="A11:D11"/>
    <mergeCell ref="E11:I11"/>
    <mergeCell ref="J11:M11"/>
    <mergeCell ref="A5:D5"/>
    <mergeCell ref="E5:I5"/>
    <mergeCell ref="J5:M5"/>
    <mergeCell ref="A8:D8"/>
    <mergeCell ref="E8:I8"/>
    <mergeCell ref="J8:M8"/>
    <mergeCell ref="A9:D9"/>
    <mergeCell ref="E9:I9"/>
    <mergeCell ref="J9:M9"/>
    <mergeCell ref="A6:D6"/>
    <mergeCell ref="E6:I6"/>
    <mergeCell ref="J6:M6"/>
    <mergeCell ref="A7:D7"/>
    <mergeCell ref="E7:I7"/>
    <mergeCell ref="J7:M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AL102"/>
  <sheetViews>
    <sheetView tabSelected="1" zoomScaleNormal="100" workbookViewId="0">
      <selection sqref="A1:B2"/>
    </sheetView>
  </sheetViews>
  <sheetFormatPr defaultRowHeight="15" x14ac:dyDescent="0.25"/>
  <cols>
    <col min="1" max="1" width="45.7109375" customWidth="1"/>
    <col min="2" max="2" width="70.7109375" customWidth="1"/>
    <col min="3" max="3" width="21.85546875" style="1" customWidth="1"/>
    <col min="4" max="4" width="18.5703125" style="1" customWidth="1"/>
    <col min="5" max="5" width="17.140625" style="1" customWidth="1"/>
    <col min="6" max="7" width="20.7109375" style="1" customWidth="1"/>
    <col min="8" max="16" width="16.7109375" customWidth="1"/>
    <col min="17" max="17" width="16.7109375" hidden="1" customWidth="1"/>
    <col min="18" max="26" width="16.7109375" customWidth="1"/>
    <col min="27" max="28" width="16.7109375" hidden="1" customWidth="1"/>
    <col min="29" max="37" width="16.7109375" customWidth="1"/>
    <col min="38" max="38" width="16.7109375" hidden="1" customWidth="1"/>
    <col min="39" max="46" width="15.7109375" customWidth="1"/>
  </cols>
  <sheetData>
    <row r="1" spans="1:38" ht="15" customHeight="1" x14ac:dyDescent="0.25">
      <c r="A1" s="708" t="s">
        <v>737</v>
      </c>
      <c r="B1" s="709"/>
      <c r="C1"/>
    </row>
    <row r="2" spans="1:38" ht="15" customHeight="1" x14ac:dyDescent="0.25">
      <c r="A2" s="710"/>
      <c r="B2" s="711"/>
      <c r="C2"/>
    </row>
    <row r="3" spans="1:38" ht="15.75" thickBot="1" x14ac:dyDescent="0.3"/>
    <row r="4" spans="1:38" ht="15.75" thickBot="1" x14ac:dyDescent="0.3">
      <c r="H4" s="727" t="s">
        <v>413</v>
      </c>
      <c r="I4" s="728"/>
      <c r="J4" s="728"/>
      <c r="K4" s="728"/>
      <c r="L4" s="728"/>
      <c r="M4" s="728"/>
      <c r="N4" s="728"/>
      <c r="O4" s="728"/>
      <c r="P4" s="728"/>
      <c r="Q4" s="728"/>
      <c r="R4" s="729"/>
      <c r="S4" s="718" t="s">
        <v>468</v>
      </c>
      <c r="T4" s="719"/>
      <c r="U4" s="719"/>
      <c r="V4" s="719"/>
      <c r="W4" s="719"/>
      <c r="X4" s="719"/>
      <c r="Y4" s="719"/>
      <c r="Z4" s="720"/>
      <c r="AA4" s="721" t="s">
        <v>651</v>
      </c>
      <c r="AB4" s="722"/>
      <c r="AC4" s="722"/>
      <c r="AD4" s="722"/>
      <c r="AE4" s="722"/>
      <c r="AF4" s="723"/>
      <c r="AG4" s="724" t="s">
        <v>535</v>
      </c>
      <c r="AH4" s="725"/>
      <c r="AI4" s="725"/>
      <c r="AJ4" s="725"/>
      <c r="AK4" s="725"/>
      <c r="AL4" s="726"/>
    </row>
    <row r="5" spans="1:38" s="89" customFormat="1" ht="39" thickBot="1" x14ac:dyDescent="0.3">
      <c r="A5" s="446" t="s">
        <v>338</v>
      </c>
      <c r="B5" s="446" t="s">
        <v>339</v>
      </c>
      <c r="C5" s="447" t="s">
        <v>337</v>
      </c>
      <c r="D5" s="448" t="s">
        <v>4</v>
      </c>
      <c r="E5" s="449" t="s">
        <v>115</v>
      </c>
      <c r="F5" s="450" t="s">
        <v>118</v>
      </c>
      <c r="G5" s="451" t="s">
        <v>117</v>
      </c>
      <c r="H5" s="452" t="s">
        <v>620</v>
      </c>
      <c r="I5" s="452" t="s">
        <v>983</v>
      </c>
      <c r="J5" s="452" t="s">
        <v>984</v>
      </c>
      <c r="K5" s="453" t="s">
        <v>619</v>
      </c>
      <c r="L5" s="454" t="s">
        <v>638</v>
      </c>
      <c r="M5" s="454" t="s">
        <v>639</v>
      </c>
      <c r="N5" s="454" t="s">
        <v>640</v>
      </c>
      <c r="O5" s="455" t="s">
        <v>641</v>
      </c>
      <c r="P5" s="455" t="s">
        <v>826</v>
      </c>
      <c r="Q5" s="455" t="s">
        <v>825</v>
      </c>
      <c r="R5" s="455" t="s">
        <v>643</v>
      </c>
      <c r="S5" s="456" t="s">
        <v>644</v>
      </c>
      <c r="T5" s="456" t="s">
        <v>595</v>
      </c>
      <c r="U5" s="457" t="s">
        <v>599</v>
      </c>
      <c r="V5" s="456" t="s">
        <v>645</v>
      </c>
      <c r="W5" s="456" t="s">
        <v>604</v>
      </c>
      <c r="X5" s="456" t="s">
        <v>646</v>
      </c>
      <c r="Y5" s="456" t="s">
        <v>647</v>
      </c>
      <c r="Z5" s="456" t="s">
        <v>605</v>
      </c>
      <c r="AA5" s="458" t="s">
        <v>649</v>
      </c>
      <c r="AB5" s="458" t="s">
        <v>650</v>
      </c>
      <c r="AC5" s="458" t="s">
        <v>857</v>
      </c>
      <c r="AD5" s="458" t="s">
        <v>856</v>
      </c>
      <c r="AE5" s="458" t="s">
        <v>855</v>
      </c>
      <c r="AF5" s="458" t="s">
        <v>837</v>
      </c>
      <c r="AG5" s="459" t="s">
        <v>854</v>
      </c>
      <c r="AH5" s="459" t="s">
        <v>841</v>
      </c>
      <c r="AI5" s="459" t="s">
        <v>853</v>
      </c>
      <c r="AJ5" s="459" t="s">
        <v>852</v>
      </c>
      <c r="AK5" s="459" t="s">
        <v>851</v>
      </c>
      <c r="AL5" s="459" t="s">
        <v>632</v>
      </c>
    </row>
    <row r="6" spans="1:38" ht="18" customHeight="1" x14ac:dyDescent="0.25">
      <c r="A6" s="35" t="str">
        <f>IF(INDEX('CoC Ranking Data'!$A$1:$CB$106,ROW($E9),4)&lt;&gt;"",INDEX('CoC Ranking Data'!$A$1:$CB$106,ROW($E9),4),"")</f>
        <v>Blair County Community Action Program</v>
      </c>
      <c r="B6" s="35" t="str">
        <f>IF(INDEX('CoC Ranking Data'!$A$1:$CB$106,ROW($E9),5)&lt;&gt;"",INDEX('CoC Ranking Data'!$A$1:$CB$106,ROW($E9),5),"")</f>
        <v>Rapid Re-Housing Consolidation</v>
      </c>
      <c r="C6" s="300" t="str">
        <f>IF(INDEX('CoC Ranking Data'!$A$1:$CB$106,ROW($E9),6)&lt;&gt;"",INDEX('CoC Ranking Data'!$A$1:$CB$106,ROW($E9),6),"")</f>
        <v>PA0372L3E091810</v>
      </c>
      <c r="D6" s="300" t="str">
        <f>IF(INDEX('CoC Ranking Data'!$A$1:$CB$106,ROW($E9),7)&lt;&gt;"",INDEX('CoC Ranking Data'!$A$1:$CB$106,ROW($E9),7),"")</f>
        <v>PH-RRH</v>
      </c>
      <c r="E6" s="297"/>
      <c r="F6" s="443">
        <f>$G6</f>
        <v>80.6875</v>
      </c>
      <c r="G6" s="443">
        <f>IF($B6&lt;&gt;"",SUM($H6:$AL6), "")</f>
        <v>80.6875</v>
      </c>
      <c r="H6" s="327">
        <f>IF($A6&lt;&gt;"", INDEX('1a. Housing Stability (RRH)'!$A$1:$O$101,ROW($E9),5), "")</f>
        <v>7</v>
      </c>
      <c r="I6" s="327" t="str">
        <f>IF($A6&lt;&gt;"", INDEX('1b. Housing Stability (SSO)'!$A$1:$O$101,ROW($E9),5), "")</f>
        <v/>
      </c>
      <c r="J6" s="327" t="str">
        <f>IF($A6&lt;&gt;"", INDEX('1c. Housing Stability (PSH)'!$A$1:$O$101,ROW($E9),5), "")</f>
        <v/>
      </c>
      <c r="K6" s="327">
        <f>IF($A6&lt;&gt;"", INDEX('2. Returns to Homelessness'!$A$1:$O$101,ROW($E8),5), "")</f>
        <v>1</v>
      </c>
      <c r="L6" s="327" t="str">
        <f>IF($A6&lt;&gt;"", INDEX('3. Safety Improvement (DV Only)'!$A$1:$O$101,ROW($E8),4), "")</f>
        <v/>
      </c>
      <c r="M6" s="327">
        <f>IF($A6&lt;&gt;"", INDEX('4. Length of Time Homeless'!$A$1:$O$101,ROW($E8),5), "")</f>
        <v>0</v>
      </c>
      <c r="N6" s="327">
        <f>IF($A6&lt;&gt;"", INDEX('5a. Earned Income Growth'!$A$1:$O$101,ROW($E9),6), "")</f>
        <v>5</v>
      </c>
      <c r="O6" s="327">
        <f>IF($A6&lt;&gt;"", INDEX('5b. UnEarned Income Growth'!$A$1:$O$101,ROW($E9),6), "")</f>
        <v>5</v>
      </c>
      <c r="P6" s="327" t="str">
        <f>IF($A6&lt;&gt;"", INDEX('5c. Total Income Growth (PSH)'!$A$1:$O$101,ROW($E9),5), "")</f>
        <v/>
      </c>
      <c r="Q6" s="327">
        <f>IF($A6&lt;&gt;"", INDEX('5d. Income + Only (PSH Only)'!$A$1:$O$101,ROW($E9),5), "")</f>
        <v>0</v>
      </c>
      <c r="R6" s="327">
        <f>IF($A6&lt;&gt;"", INDEX('6. Non-cash | Mainstream Ben.'!$A$1:$O$101,ROW($E7),5), "")</f>
        <v>3</v>
      </c>
      <c r="S6" s="438">
        <f>IF($A6&lt;&gt;"", INDEX('7. Project Part. Eligibility'!$A$1:$N$101,ROW($E9),5), "")</f>
        <v>5</v>
      </c>
      <c r="T6" s="438">
        <f>IF($A6&lt;&gt;"", INDEX('8. Unit Utilization Rate'!$A$1:$O$101,ROW($E8),7), "")</f>
        <v>0</v>
      </c>
      <c r="U6" s="439">
        <f>IF($A6&lt;&gt;"", INDEX('9. Drawdown Rates'!$A$1:$O$101,ROW($E6),5), "")</f>
        <v>4</v>
      </c>
      <c r="V6" s="439">
        <f>IF($A6&lt;&gt;"", INDEX('10. Funds recaptured by HUD'!$A$1:$O$101,ROW($E9),5), "")</f>
        <v>5</v>
      </c>
      <c r="W6" s="439">
        <f>IF($A6&lt;&gt;"", INDEX('11. Timely APR Submission'!$A$1:$O$101,ROW($E6),5), "")</f>
        <v>4</v>
      </c>
      <c r="X6" s="439">
        <f>IF($A6&lt;&gt;"", INDEX('12. Cost per Household'!$A$1:$N$101,ROW($E7),7), "")</f>
        <v>1</v>
      </c>
      <c r="Y6" s="439">
        <f>IF($A6&lt;&gt;"", INDEX('13. Cost per Positive Exit'!$A$1:$O$101,ROW($E7),7), "")</f>
        <v>1</v>
      </c>
      <c r="Z6" s="439">
        <f>IF($A6&lt;&gt;"", INDEX('14. HUD Monitoring'!$A$1:$O$101,ROW($E7),5), "")</f>
        <v>0</v>
      </c>
      <c r="AA6" s="441" t="str">
        <f>IF($A6&lt;&gt;"", INDEX('15. CoC Project Description'!$A$1:$O$101,ROW($E6),4), "")</f>
        <v/>
      </c>
      <c r="AB6" s="442">
        <f>IF($A6&lt;&gt;"", INDEX('16. Opening Doors Goals'!$A$1:$O$101,ROW($E8),5), "")</f>
        <v>0</v>
      </c>
      <c r="AC6" s="441">
        <f>IF($A6&lt;&gt;"", INDEX('15a. Severity of Needs'!$A$1:$O$101,ROW($E9),5), "")</f>
        <v>7.5</v>
      </c>
      <c r="AD6" s="442">
        <f>IF($A6&lt;&gt;"", INDEX('15b. HH w-Zero Income at Entry'!$A$1:$O$101,ROW($E9),5), "")</f>
        <v>2</v>
      </c>
      <c r="AE6" s="441">
        <f>IF($A6&lt;&gt;"", INDEX('15c. Chronic HH at Entry'!$A$1:$O$101,ROW($E7),5), "")</f>
        <v>0.1875</v>
      </c>
      <c r="AF6" s="442">
        <f>IF($A6&lt;&gt;"", INDEX('16. Housing First Approach'!$A$1:$O$101,ROW($E6),5), "")</f>
        <v>10</v>
      </c>
      <c r="AG6" s="580">
        <f>IF($A6&lt;&gt;"", INDEX('17. RHAB Participation'!$A$1:$Q$101,ROW($E8),5), "")</f>
        <v>11</v>
      </c>
      <c r="AH6" s="440">
        <f>IF($A6&lt;&gt;"", INDEX('18. Attended CoC Meetings'!$A$1:$P$101,ROW($E8),5), "")</f>
        <v>0</v>
      </c>
      <c r="AI6" s="440">
        <f>IF($A6&lt;&gt;"", INDEX('19. Attended CoC Trainings'!$A$1:$O$101,ROW($E8),5), "")</f>
        <v>5</v>
      </c>
      <c r="AJ6" s="440">
        <f>IF($A6&lt;&gt;"", INDEX('20. High Quality Data Entry'!$A$1:$O$101,ROW($E6),5), "")</f>
        <v>4</v>
      </c>
      <c r="AK6" s="440">
        <f>IF($A6&lt;&gt;"", INDEX('21. Timeliness of Data Entry'!$A$1:$O$101,ROW($E6),5), "")</f>
        <v>0</v>
      </c>
      <c r="AL6" s="440">
        <f>IF($A6&lt;&gt;"", INDEX('25. HMIS Bed Inventory'!$A$1:$O$101,ROW($E6),5), "")</f>
        <v>0</v>
      </c>
    </row>
    <row r="7" spans="1:38" x14ac:dyDescent="0.25">
      <c r="A7" s="35" t="str">
        <f>IF(INDEX('CoC Ranking Data'!$A$1:$CB$106,ROW($E10),4)&lt;&gt;"",INDEX('CoC Ranking Data'!$A$1:$CB$106,ROW($E10),4),"")</f>
        <v>Catholic Charities of the Diocese of Allentown</v>
      </c>
      <c r="B7" s="35" t="str">
        <f>IF(INDEX('CoC Ranking Data'!$A$1:$CB$106,ROW($E10),5)&lt;&gt;"",INDEX('CoC Ranking Data'!$A$1:$CB$106,ROW($E10),5),"")</f>
        <v>Permanent Supportive Housing Program</v>
      </c>
      <c r="C7" s="300" t="str">
        <f>IF(INDEX('CoC Ranking Data'!$A$1:$CB$106,ROW($E10),6)&lt;&gt;"",INDEX('CoC Ranking Data'!$A$1:$CB$106,ROW($E10),6),"")</f>
        <v>PA0520L3T091807</v>
      </c>
      <c r="D7" s="300" t="str">
        <f>IF(INDEX('CoC Ranking Data'!$A$1:$CB$106,ROW($E10),7)&lt;&gt;"",INDEX('CoC Ranking Data'!$A$1:$CB$106,ROW($E10),7),"")</f>
        <v>PH</v>
      </c>
      <c r="E7" s="297"/>
      <c r="F7" s="443">
        <f t="shared" ref="F7:F70" si="0">$G7</f>
        <v>50.5</v>
      </c>
      <c r="G7" s="443">
        <f t="shared" ref="G7:G70" si="1">IF($B7&lt;&gt;"",SUM($H7:$AL7), "")</f>
        <v>50.5</v>
      </c>
      <c r="H7" s="327" t="str">
        <f>IF($A7&lt;&gt;"", INDEX('1a. Housing Stability (RRH)'!$A$1:$O$101,ROW($E10),5), "")</f>
        <v/>
      </c>
      <c r="I7" s="327" t="str">
        <f>IF($A7&lt;&gt;"", INDEX('1b. Housing Stability (SSO)'!$A$1:$O$101,ROW($E10),5), "")</f>
        <v/>
      </c>
      <c r="J7" s="327">
        <f>IF($A7&lt;&gt;"", INDEX('1c. Housing Stability (PSH)'!$A$1:$O$101,ROW($E10),5), "")</f>
        <v>10</v>
      </c>
      <c r="K7" s="327">
        <f>IF($A7&lt;&gt;"", INDEX('2. Returns to Homelessness'!$A$1:$O$101,ROW($E9),5), "")</f>
        <v>3</v>
      </c>
      <c r="L7" s="327" t="str">
        <f>IF($A7&lt;&gt;"", INDEX('3. Safety Improvement (DV Only)'!$A$1:$O$101,ROW($E9),4), "")</f>
        <v/>
      </c>
      <c r="M7" s="327">
        <f>IF($A7&lt;&gt;"", INDEX('4. Length of Time Homeless'!$A$1:$O$101,ROW($E9),5), "")</f>
        <v>0</v>
      </c>
      <c r="N7" s="327" t="str">
        <f>IF($A7&lt;&gt;"", INDEX('5a. Earned Income Growth'!$A$1:$O$101,ROW($E10),6), "")</f>
        <v/>
      </c>
      <c r="O7" s="327" t="str">
        <f>IF($A7&lt;&gt;"", INDEX('5b. UnEarned Income Growth'!$A$1:$O$101,ROW($E10),6), "")</f>
        <v/>
      </c>
      <c r="P7" s="327">
        <f>IF($A7&lt;&gt;"", INDEX('5c. Total Income Growth (PSH)'!$A$1:$O$101,ROW($E10),5), "")</f>
        <v>2</v>
      </c>
      <c r="Q7" s="327">
        <f>IF($A7&lt;&gt;"", INDEX('5d. Income + Only (PSH Only)'!$A$1:$O$101,ROW($E10),5), "")</f>
        <v>0</v>
      </c>
      <c r="R7" s="327">
        <f>IF($A7&lt;&gt;"", INDEX('6. Non-cash | Mainstream Ben.'!$A$1:$O$101,ROW($E8),5), "")</f>
        <v>3</v>
      </c>
      <c r="S7" s="438">
        <f>IF($A7&lt;&gt;"", INDEX('7. Project Part. Eligibility'!$A$1:$N$101,ROW($E10),5), "")</f>
        <v>5</v>
      </c>
      <c r="T7" s="438">
        <f>IF($A7&lt;&gt;"", INDEX('8. Unit Utilization Rate'!$A$1:$O$101,ROW($E9),7), "")</f>
        <v>0</v>
      </c>
      <c r="U7" s="439">
        <f>IF($A7&lt;&gt;"", INDEX('9. Drawdown Rates'!$A$1:$O$101,ROW($E7),5), "")</f>
        <v>0</v>
      </c>
      <c r="V7" s="439">
        <f>IF($A7&lt;&gt;"", INDEX('10. Funds recaptured by HUD'!$A$1:$O$101,ROW($E10),5), "")</f>
        <v>0</v>
      </c>
      <c r="W7" s="439">
        <f>IF($A7&lt;&gt;"", INDEX('11. Timely APR Submission'!$A$1:$O$101,ROW($E7),5), "")</f>
        <v>4</v>
      </c>
      <c r="X7" s="439">
        <f>IF($A7&lt;&gt;"", INDEX('12. Cost per Household'!$A$1:$N$101,ROW($E8),7), "")</f>
        <v>3</v>
      </c>
      <c r="Y7" s="439">
        <f>IF($A7&lt;&gt;"", INDEX('13. Cost per Positive Exit'!$A$1:$O$101,ROW($E8),7), "")</f>
        <v>3</v>
      </c>
      <c r="Z7" s="439">
        <f>IF($A7&lt;&gt;"", INDEX('14. HUD Monitoring'!$A$1:$O$101,ROW($E8),5), "")</f>
        <v>0</v>
      </c>
      <c r="AA7" s="441" t="str">
        <f>IF($A7&lt;&gt;"", INDEX('15. CoC Project Description'!$A$1:$O$101,ROW($E7),4), "")</f>
        <v/>
      </c>
      <c r="AB7" s="442">
        <f>IF($A7&lt;&gt;"", INDEX('16. Opening Doors Goals'!$A$1:$O$101,ROW($E9),5), "")</f>
        <v>0</v>
      </c>
      <c r="AC7" s="441">
        <f>IF($A7&lt;&gt;"", INDEX('15a. Severity of Needs'!$A$1:$O$101,ROW($E10),5), "")</f>
        <v>2.5</v>
      </c>
      <c r="AD7" s="442">
        <f>IF($A7&lt;&gt;"", INDEX('15b. HH w-Zero Income at Entry'!$A$1:$O$101,ROW($E10),5), "")</f>
        <v>0</v>
      </c>
      <c r="AE7" s="441">
        <f>IF($A7&lt;&gt;"", INDEX('15c. Chronic HH at Entry'!$A$1:$O$101,ROW($E8),5), "")</f>
        <v>0</v>
      </c>
      <c r="AF7" s="442">
        <f>IF($A7&lt;&gt;"", INDEX('16. Housing First Approach'!$A$1:$O$101,ROW($E7),5), "")</f>
        <v>0</v>
      </c>
      <c r="AG7" s="580">
        <f>IF($A7&lt;&gt;"", INDEX('17. RHAB Participation'!$A$1:$Q$101,ROW($E9),5), "")</f>
        <v>11</v>
      </c>
      <c r="AH7" s="440">
        <f>IF($A7&lt;&gt;"", INDEX('18. Attended CoC Meetings'!$A$1:$P$101,ROW($E9),5), "")</f>
        <v>0</v>
      </c>
      <c r="AI7" s="440">
        <f>IF($A7&lt;&gt;"", INDEX('19. Attended CoC Trainings'!$A$1:$O$101,ROW($E9),5), "")</f>
        <v>0</v>
      </c>
      <c r="AJ7" s="440">
        <f>IF($A7&lt;&gt;"", INDEX('20. High Quality Data Entry'!$A$1:$O$101,ROW($E7),5), "")</f>
        <v>4</v>
      </c>
      <c r="AK7" s="440">
        <f>IF($A7&lt;&gt;"", INDEX('21. Timeliness of Data Entry'!$A$1:$O$101,ROW($E7),5), "")</f>
        <v>0</v>
      </c>
      <c r="AL7" s="440">
        <f>IF($A7&lt;&gt;"", INDEX('25. HMIS Bed Inventory'!$A$1:$O$101,ROW($E7),5), "")</f>
        <v>0</v>
      </c>
    </row>
    <row r="8" spans="1:38" x14ac:dyDescent="0.25">
      <c r="A8" s="35" t="str">
        <f>IF(INDEX('CoC Ranking Data'!$A$1:$CB$106,ROW($E11),4)&lt;&gt;"",INDEX('CoC Ranking Data'!$A$1:$CB$106,ROW($E11),4),"")</f>
        <v>Catholic Social Services of the Diocese of Scranton, Inc.</v>
      </c>
      <c r="B8" s="35" t="str">
        <f>IF(INDEX('CoC Ranking Data'!$A$1:$CB$106,ROW($E11),5)&lt;&gt;"",INDEX('CoC Ranking Data'!$A$1:$CB$106,ROW($E11),5),"")</f>
        <v>PSHP Pike County</v>
      </c>
      <c r="C8" s="300" t="str">
        <f>IF(INDEX('CoC Ranking Data'!$A$1:$CB$106,ROW($E11),6)&lt;&gt;"",INDEX('CoC Ranking Data'!$A$1:$CB$106,ROW($E11),6),"")</f>
        <v>PA0519L3T091806</v>
      </c>
      <c r="D8" s="300" t="str">
        <f>IF(INDEX('CoC Ranking Data'!$A$1:$CB$106,ROW($E11),7)&lt;&gt;"",INDEX('CoC Ranking Data'!$A$1:$CB$106,ROW($E11),7),"")</f>
        <v>PH</v>
      </c>
      <c r="E8" s="297"/>
      <c r="F8" s="443">
        <f t="shared" si="0"/>
        <v>81</v>
      </c>
      <c r="G8" s="443">
        <f t="shared" si="1"/>
        <v>81</v>
      </c>
      <c r="H8" s="327" t="str">
        <f>IF($A8&lt;&gt;"", INDEX('1a. Housing Stability (RRH)'!$A$1:$O$101,ROW($E11),5), "")</f>
        <v/>
      </c>
      <c r="I8" s="327" t="str">
        <f>IF($A8&lt;&gt;"", INDEX('1b. Housing Stability (SSO)'!$A$1:$O$101,ROW($E11),5), "")</f>
        <v/>
      </c>
      <c r="J8" s="327">
        <f>IF($A8&lt;&gt;"", INDEX('1c. Housing Stability (PSH)'!$A$1:$O$101,ROW($E11),5), "")</f>
        <v>10</v>
      </c>
      <c r="K8" s="327">
        <f>IF($A8&lt;&gt;"", INDEX('2. Returns to Homelessness'!$A$1:$O$101,ROW($E10),5), "")</f>
        <v>3</v>
      </c>
      <c r="L8" s="327" t="str">
        <f>IF($A8&lt;&gt;"", INDEX('3. Safety Improvement (DV Only)'!$A$1:$O$101,ROW($E10),4), "")</f>
        <v/>
      </c>
      <c r="M8" s="327">
        <f>IF($A8&lt;&gt;"", INDEX('4. Length of Time Homeless'!$A$1:$O$101,ROW($E10),5), "")</f>
        <v>0</v>
      </c>
      <c r="N8" s="327" t="str">
        <f>IF($A8&lt;&gt;"", INDEX('5a. Earned Income Growth'!$A$1:$O$101,ROW($E11),6), "")</f>
        <v/>
      </c>
      <c r="O8" s="327" t="str">
        <f>IF($A8&lt;&gt;"", INDEX('5b. UnEarned Income Growth'!$A$1:$O$101,ROW($E11),6), "")</f>
        <v/>
      </c>
      <c r="P8" s="327">
        <f>IF($A8&lt;&gt;"", INDEX('5c. Total Income Growth (PSH)'!$A$1:$O$101,ROW($E11),5), "")</f>
        <v>8</v>
      </c>
      <c r="Q8" s="327">
        <f>IF($A8&lt;&gt;"", INDEX('5d. Income + Only (PSH Only)'!$A$1:$O$101,ROW($E11),5), "")</f>
        <v>0</v>
      </c>
      <c r="R8" s="327">
        <f>IF($A8&lt;&gt;"", INDEX('6. Non-cash | Mainstream Ben.'!$A$1:$O$101,ROW($E9),5), "")</f>
        <v>7</v>
      </c>
      <c r="S8" s="438">
        <f>IF($A8&lt;&gt;"", INDEX('7. Project Part. Eligibility'!$A$1:$N$101,ROW($E11),5), "")</f>
        <v>5</v>
      </c>
      <c r="T8" s="438">
        <f>IF($A8&lt;&gt;"", INDEX('8. Unit Utilization Rate'!$A$1:$O$101,ROW($E10),7), "")</f>
        <v>0</v>
      </c>
      <c r="U8" s="439">
        <f>IF($A8&lt;&gt;"", INDEX('9. Drawdown Rates'!$A$1:$O$101,ROW($E8),5), "")</f>
        <v>0</v>
      </c>
      <c r="V8" s="439">
        <f>IF($A8&lt;&gt;"", INDEX('10. Funds recaptured by HUD'!$A$1:$O$101,ROW($E11),5), "")</f>
        <v>4</v>
      </c>
      <c r="W8" s="439">
        <f>IF($A8&lt;&gt;"", INDEX('11. Timely APR Submission'!$A$1:$O$101,ROW($E8),5), "")</f>
        <v>4</v>
      </c>
      <c r="X8" s="439">
        <f>IF($A8&lt;&gt;"", INDEX('12. Cost per Household'!$A$1:$N$101,ROW($E9),7), "")</f>
        <v>0</v>
      </c>
      <c r="Y8" s="439">
        <f>IF($A8&lt;&gt;"", INDEX('13. Cost per Positive Exit'!$A$1:$O$101,ROW($E9),7), "")</f>
        <v>1</v>
      </c>
      <c r="Z8" s="439">
        <f>IF($A8&lt;&gt;"", INDEX('14. HUD Monitoring'!$A$1:$O$101,ROW($E9),5), "")</f>
        <v>0</v>
      </c>
      <c r="AA8" s="441" t="str">
        <f>IF($A8&lt;&gt;"", INDEX('15. CoC Project Description'!$A$1:$O$101,ROW($E8),4), "")</f>
        <v/>
      </c>
      <c r="AB8" s="442">
        <f>IF($A8&lt;&gt;"", INDEX('16. Opening Doors Goals'!$A$1:$O$101,ROW($E10),5), "")</f>
        <v>0</v>
      </c>
      <c r="AC8" s="441">
        <f>IF($A8&lt;&gt;"", INDEX('15a. Severity of Needs'!$A$1:$O$101,ROW($E11),5), "")</f>
        <v>7.5</v>
      </c>
      <c r="AD8" s="442">
        <f>IF($A8&lt;&gt;"", INDEX('15b. HH w-Zero Income at Entry'!$A$1:$O$101,ROW($E11),5), "")</f>
        <v>0</v>
      </c>
      <c r="AE8" s="441">
        <f>IF($A8&lt;&gt;"", INDEX('15c. Chronic HH at Entry'!$A$1:$O$101,ROW($E9),5), "")</f>
        <v>2.5</v>
      </c>
      <c r="AF8" s="442">
        <f>IF($A8&lt;&gt;"", INDEX('16. Housing First Approach'!$A$1:$O$101,ROW($E8),5), "")</f>
        <v>10</v>
      </c>
      <c r="AG8" s="580">
        <f>IF($A8&lt;&gt;"", INDEX('17. RHAB Participation'!$A$1:$Q$101,ROW($E10),5), "")</f>
        <v>10</v>
      </c>
      <c r="AH8" s="440">
        <f>IF($A8&lt;&gt;"", INDEX('18. Attended CoC Meetings'!$A$1:$P$101,ROW($E10),5), "")</f>
        <v>0</v>
      </c>
      <c r="AI8" s="440">
        <f>IF($A8&lt;&gt;"", INDEX('19. Attended CoC Trainings'!$A$1:$O$101,ROW($E10),5), "")</f>
        <v>5</v>
      </c>
      <c r="AJ8" s="440">
        <f>IF($A8&lt;&gt;"", INDEX('20. High Quality Data Entry'!$A$1:$O$101,ROW($E8),5), "")</f>
        <v>4</v>
      </c>
      <c r="AK8" s="440">
        <f>IF($A8&lt;&gt;"", INDEX('21. Timeliness of Data Entry'!$A$1:$O$101,ROW($E8),5), "")</f>
        <v>0</v>
      </c>
      <c r="AL8" s="440">
        <f>IF($A8&lt;&gt;"", INDEX('25. HMIS Bed Inventory'!$A$1:$O$101,ROW($E8),5), "")</f>
        <v>0</v>
      </c>
    </row>
    <row r="9" spans="1:38" x14ac:dyDescent="0.25">
      <c r="A9" s="35" t="str">
        <f>IF(INDEX('CoC Ranking Data'!$A$1:$CB$106,ROW($E12),4)&lt;&gt;"",INDEX('CoC Ranking Data'!$A$1:$CB$106,ROW($E12),4),"")</f>
        <v>Catholic Social Services of the Diocese of Scranton, Inc.</v>
      </c>
      <c r="B9" s="35" t="str">
        <f>IF(INDEX('CoC Ranking Data'!$A$1:$CB$106,ROW($E12),5)&lt;&gt;"",INDEX('CoC Ranking Data'!$A$1:$CB$106,ROW($E12),5),"")</f>
        <v>Rural Permanent Supportive Housing Program</v>
      </c>
      <c r="C9" s="300" t="str">
        <f>IF(INDEX('CoC Ranking Data'!$A$1:$CB$106,ROW($E12),6)&lt;&gt;"",INDEX('CoC Ranking Data'!$A$1:$CB$106,ROW($E12),6),"")</f>
        <v>PA0386L3T091810</v>
      </c>
      <c r="D9" s="300" t="str">
        <f>IF(INDEX('CoC Ranking Data'!$A$1:$CB$106,ROW($E12),7)&lt;&gt;"",INDEX('CoC Ranking Data'!$A$1:$CB$106,ROW($E12),7),"")</f>
        <v>PH</v>
      </c>
      <c r="E9" s="297"/>
      <c r="F9" s="443">
        <f t="shared" si="0"/>
        <v>86.75</v>
      </c>
      <c r="G9" s="443">
        <f t="shared" si="1"/>
        <v>86.75</v>
      </c>
      <c r="H9" s="327" t="str">
        <f>IF($A9&lt;&gt;"", INDEX('1a. Housing Stability (RRH)'!$A$1:$O$101,ROW($E12),5), "")</f>
        <v/>
      </c>
      <c r="I9" s="327" t="str">
        <f>IF($A9&lt;&gt;"", INDEX('1b. Housing Stability (SSO)'!$A$1:$O$101,ROW($E12),5), "")</f>
        <v/>
      </c>
      <c r="J9" s="327">
        <f>IF($A9&lt;&gt;"", INDEX('1c. Housing Stability (PSH)'!$A$1:$O$101,ROW($E12),5), "")</f>
        <v>10</v>
      </c>
      <c r="K9" s="327">
        <f>IF($A9&lt;&gt;"", INDEX('2. Returns to Homelessness'!$A$1:$O$101,ROW($E11),5), "")</f>
        <v>3</v>
      </c>
      <c r="L9" s="327" t="str">
        <f>IF($A9&lt;&gt;"", INDEX('3. Safety Improvement (DV Only)'!$A$1:$O$101,ROW($E11),4), "")</f>
        <v/>
      </c>
      <c r="M9" s="327">
        <f>IF($A9&lt;&gt;"", INDEX('4. Length of Time Homeless'!$A$1:$O$101,ROW($E11),5), "")</f>
        <v>0</v>
      </c>
      <c r="N9" s="327" t="str">
        <f>IF($A9&lt;&gt;"", INDEX('5a. Earned Income Growth'!$A$1:$O$101,ROW($E12),6), "")</f>
        <v/>
      </c>
      <c r="O9" s="327" t="str">
        <f>IF($A9&lt;&gt;"", INDEX('5b. UnEarned Income Growth'!$A$1:$O$101,ROW($E12),6), "")</f>
        <v/>
      </c>
      <c r="P9" s="327">
        <f>IF($A9&lt;&gt;"", INDEX('5c. Total Income Growth (PSH)'!$A$1:$O$101,ROW($E12),5), "")</f>
        <v>5</v>
      </c>
      <c r="Q9" s="327">
        <f>IF($A9&lt;&gt;"", INDEX('5d. Income + Only (PSH Only)'!$A$1:$O$101,ROW($E12),5), "")</f>
        <v>0</v>
      </c>
      <c r="R9" s="327">
        <f>IF($A9&lt;&gt;"", INDEX('6. Non-cash | Mainstream Ben.'!$A$1:$O$101,ROW($E10),5), "")</f>
        <v>7</v>
      </c>
      <c r="S9" s="438">
        <f>IF($A9&lt;&gt;"", INDEX('7. Project Part. Eligibility'!$A$1:$N$101,ROW($E12),5), "")</f>
        <v>5</v>
      </c>
      <c r="T9" s="438">
        <f>IF($A9&lt;&gt;"", INDEX('8. Unit Utilization Rate'!$A$1:$O$101,ROW($E11),7), "")</f>
        <v>3</v>
      </c>
      <c r="U9" s="439">
        <f>IF($A9&lt;&gt;"", INDEX('9. Drawdown Rates'!$A$1:$O$101,ROW($E9),5), "")</f>
        <v>4</v>
      </c>
      <c r="V9" s="439">
        <f>IF($A9&lt;&gt;"", INDEX('10. Funds recaptured by HUD'!$A$1:$O$101,ROW($E12),5), "")</f>
        <v>5</v>
      </c>
      <c r="W9" s="439">
        <f>IF($A9&lt;&gt;"", INDEX('11. Timely APR Submission'!$A$1:$O$101,ROW($E9),5), "")</f>
        <v>4</v>
      </c>
      <c r="X9" s="439">
        <f>IF($A9&lt;&gt;"", INDEX('12. Cost per Household'!$A$1:$N$101,ROW($E10),7), "")</f>
        <v>0</v>
      </c>
      <c r="Y9" s="439">
        <f>IF($A9&lt;&gt;"", INDEX('13. Cost per Positive Exit'!$A$1:$O$101,ROW($E10),7), "")</f>
        <v>0</v>
      </c>
      <c r="Z9" s="439">
        <f>IF($A9&lt;&gt;"", INDEX('14. HUD Monitoring'!$A$1:$O$101,ROW($E10),5), "")</f>
        <v>0</v>
      </c>
      <c r="AA9" s="441" t="str">
        <f>IF($A9&lt;&gt;"", INDEX('15. CoC Project Description'!$A$1:$O$101,ROW($E9),4), "")</f>
        <v/>
      </c>
      <c r="AB9" s="442">
        <f>IF($A9&lt;&gt;"", INDEX('16. Opening Doors Goals'!$A$1:$O$101,ROW($E11),5), "")</f>
        <v>0</v>
      </c>
      <c r="AC9" s="441">
        <f>IF($A9&lt;&gt;"", INDEX('15a. Severity of Needs'!$A$1:$O$101,ROW($E12),5), "")</f>
        <v>7.5</v>
      </c>
      <c r="AD9" s="442">
        <f>IF($A9&lt;&gt;"", INDEX('15b. HH w-Zero Income at Entry'!$A$1:$O$101,ROW($E12),5), "")</f>
        <v>2</v>
      </c>
      <c r="AE9" s="441">
        <f>IF($A9&lt;&gt;"", INDEX('15c. Chronic HH at Entry'!$A$1:$O$101,ROW($E10),5), "")</f>
        <v>2.25</v>
      </c>
      <c r="AF9" s="442">
        <f>IF($A9&lt;&gt;"", INDEX('16. Housing First Approach'!$A$1:$O$101,ROW($E9),5), "")</f>
        <v>10</v>
      </c>
      <c r="AG9" s="580">
        <f>IF($A9&lt;&gt;"", INDEX('17. RHAB Participation'!$A$1:$Q$101,ROW($E11),5), "")</f>
        <v>10</v>
      </c>
      <c r="AH9" s="440">
        <f>IF($A9&lt;&gt;"", INDEX('18. Attended CoC Meetings'!$A$1:$P$101,ROW($E11),5), "")</f>
        <v>0</v>
      </c>
      <c r="AI9" s="440">
        <f>IF($A9&lt;&gt;"", INDEX('19. Attended CoC Trainings'!$A$1:$O$101,ROW($E11),5), "")</f>
        <v>5</v>
      </c>
      <c r="AJ9" s="440">
        <f>IF($A9&lt;&gt;"", INDEX('20. High Quality Data Entry'!$A$1:$O$101,ROW($E9),5), "")</f>
        <v>4</v>
      </c>
      <c r="AK9" s="440">
        <f>IF($A9&lt;&gt;"", INDEX('21. Timeliness of Data Entry'!$A$1:$O$101,ROW($E9),5), "")</f>
        <v>0</v>
      </c>
      <c r="AL9" s="440">
        <f>IF($A9&lt;&gt;"", INDEX('25. HMIS Bed Inventory'!$A$1:$O$101,ROW($E9),5), "")</f>
        <v>0</v>
      </c>
    </row>
    <row r="10" spans="1:38" x14ac:dyDescent="0.25">
      <c r="A10" s="35" t="str">
        <f>IF(INDEX('CoC Ranking Data'!$A$1:$CB$106,ROW($E13),4)&lt;&gt;"",INDEX('CoC Ranking Data'!$A$1:$CB$106,ROW($E13),4),"")</f>
        <v>Catholic Social Services of the Diocese of Scranton, Inc.</v>
      </c>
      <c r="B10" s="35" t="str">
        <f>IF(INDEX('CoC Ranking Data'!$A$1:$CB$106,ROW($E13),5)&lt;&gt;"",INDEX('CoC Ranking Data'!$A$1:$CB$106,ROW($E13),5),"")</f>
        <v>Susquehanna/Wayne PSHP</v>
      </c>
      <c r="C10" s="300" t="str">
        <f>IF(INDEX('CoC Ranking Data'!$A$1:$CB$106,ROW($E13),6)&lt;&gt;"",INDEX('CoC Ranking Data'!$A$1:$CB$106,ROW($E13),6),"")</f>
        <v>PA0450L3T091807</v>
      </c>
      <c r="D10" s="300" t="str">
        <f>IF(INDEX('CoC Ranking Data'!$A$1:$CB$106,ROW($E13),7)&lt;&gt;"",INDEX('CoC Ranking Data'!$A$1:$CB$106,ROW($E13),7),"")</f>
        <v>PH</v>
      </c>
      <c r="E10" s="297"/>
      <c r="F10" s="443">
        <f t="shared" si="0"/>
        <v>83</v>
      </c>
      <c r="G10" s="443">
        <f t="shared" si="1"/>
        <v>83</v>
      </c>
      <c r="H10" s="327" t="str">
        <f>IF($A10&lt;&gt;"", INDEX('1a. Housing Stability (RRH)'!$A$1:$O$101,ROW($E13),5), "")</f>
        <v/>
      </c>
      <c r="I10" s="327" t="str">
        <f>IF($A10&lt;&gt;"", INDEX('1b. Housing Stability (SSO)'!$A$1:$O$101,ROW($E13),5), "")</f>
        <v/>
      </c>
      <c r="J10" s="327">
        <f>IF($A10&lt;&gt;"", INDEX('1c. Housing Stability (PSH)'!$A$1:$O$101,ROW($E13),5), "")</f>
        <v>10</v>
      </c>
      <c r="K10" s="327">
        <f>IF($A10&lt;&gt;"", INDEX('2. Returns to Homelessness'!$A$1:$O$101,ROW($E12),5), "")</f>
        <v>3</v>
      </c>
      <c r="L10" s="327" t="str">
        <f>IF($A10&lt;&gt;"", INDEX('3. Safety Improvement (DV Only)'!$A$1:$O$101,ROW($E12),4), "")</f>
        <v/>
      </c>
      <c r="M10" s="327">
        <f>IF($A10&lt;&gt;"", INDEX('4. Length of Time Homeless'!$A$1:$O$101,ROW($E12),5), "")</f>
        <v>0</v>
      </c>
      <c r="N10" s="327" t="str">
        <f>IF($A10&lt;&gt;"", INDEX('5a. Earned Income Growth'!$A$1:$O$101,ROW($E13),6), "")</f>
        <v/>
      </c>
      <c r="O10" s="327" t="str">
        <f>IF($A10&lt;&gt;"", INDEX('5b. UnEarned Income Growth'!$A$1:$O$101,ROW($E13),6), "")</f>
        <v/>
      </c>
      <c r="P10" s="327">
        <f>IF($A10&lt;&gt;"", INDEX('5c. Total Income Growth (PSH)'!$A$1:$O$101,ROW($E13),5), "")</f>
        <v>2</v>
      </c>
      <c r="Q10" s="327">
        <f>IF($A10&lt;&gt;"", INDEX('5d. Income + Only (PSH Only)'!$A$1:$O$101,ROW($E13),5), "")</f>
        <v>0</v>
      </c>
      <c r="R10" s="327">
        <f>IF($A10&lt;&gt;"", INDEX('6. Non-cash | Mainstream Ben.'!$A$1:$O$101,ROW($E11),5), "")</f>
        <v>7</v>
      </c>
      <c r="S10" s="438">
        <f>IF($A10&lt;&gt;"", INDEX('7. Project Part. Eligibility'!$A$1:$N$101,ROW($E13),5), "")</f>
        <v>5</v>
      </c>
      <c r="T10" s="438">
        <f>IF($A10&lt;&gt;"", INDEX('8. Unit Utilization Rate'!$A$1:$O$101,ROW($E12),7), "")</f>
        <v>5</v>
      </c>
      <c r="U10" s="439">
        <f>IF($A10&lt;&gt;"", INDEX('9. Drawdown Rates'!$A$1:$O$101,ROW($E10),5), "")</f>
        <v>0</v>
      </c>
      <c r="V10" s="439">
        <f>IF($A10&lt;&gt;"", INDEX('10. Funds recaptured by HUD'!$A$1:$O$101,ROW($E13),5), "")</f>
        <v>4</v>
      </c>
      <c r="W10" s="439">
        <f>IF($A10&lt;&gt;"", INDEX('11. Timely APR Submission'!$A$1:$O$101,ROW($E10),5), "")</f>
        <v>4</v>
      </c>
      <c r="X10" s="439">
        <f>IF($A10&lt;&gt;"", INDEX('12. Cost per Household'!$A$1:$N$101,ROW($E11),7), "")</f>
        <v>1</v>
      </c>
      <c r="Y10" s="439">
        <f>IF($A10&lt;&gt;"", INDEX('13. Cost per Positive Exit'!$A$1:$O$101,ROW($E11),7), "")</f>
        <v>1</v>
      </c>
      <c r="Z10" s="439">
        <f>IF($A10&lt;&gt;"", INDEX('14. HUD Monitoring'!$A$1:$O$101,ROW($E11),5), "")</f>
        <v>0</v>
      </c>
      <c r="AA10" s="441" t="str">
        <f>IF($A10&lt;&gt;"", INDEX('15. CoC Project Description'!$A$1:$O$101,ROW($E10),4), "")</f>
        <v/>
      </c>
      <c r="AB10" s="442">
        <f>IF($A10&lt;&gt;"", INDEX('16. Opening Doors Goals'!$A$1:$O$101,ROW($E12),5), "")</f>
        <v>0</v>
      </c>
      <c r="AC10" s="441">
        <f>IF($A10&lt;&gt;"", INDEX('15a. Severity of Needs'!$A$1:$O$101,ROW($E13),5), "")</f>
        <v>7.5</v>
      </c>
      <c r="AD10" s="442">
        <f>IF($A10&lt;&gt;"", INDEX('15b. HH w-Zero Income at Entry'!$A$1:$O$101,ROW($E13),5), "")</f>
        <v>2</v>
      </c>
      <c r="AE10" s="441">
        <f>IF($A10&lt;&gt;"", INDEX('15c. Chronic HH at Entry'!$A$1:$O$101,ROW($E11),5), "")</f>
        <v>2.5</v>
      </c>
      <c r="AF10" s="442">
        <f>IF($A10&lt;&gt;"", INDEX('16. Housing First Approach'!$A$1:$O$101,ROW($E10),5), "")</f>
        <v>10</v>
      </c>
      <c r="AG10" s="580">
        <f>IF($A10&lt;&gt;"", INDEX('17. RHAB Participation'!$A$1:$Q$101,ROW($E12),5), "")</f>
        <v>10</v>
      </c>
      <c r="AH10" s="440">
        <f>IF($A10&lt;&gt;"", INDEX('18. Attended CoC Meetings'!$A$1:$P$101,ROW($E12),5), "")</f>
        <v>0</v>
      </c>
      <c r="AI10" s="440">
        <f>IF($A10&lt;&gt;"", INDEX('19. Attended CoC Trainings'!$A$1:$O$101,ROW($E12),5), "")</f>
        <v>5</v>
      </c>
      <c r="AJ10" s="440">
        <f>IF($A10&lt;&gt;"", INDEX('20. High Quality Data Entry'!$A$1:$O$101,ROW($E10),5), "")</f>
        <v>4</v>
      </c>
      <c r="AK10" s="440">
        <f>IF($A10&lt;&gt;"", INDEX('21. Timeliness of Data Entry'!$A$1:$O$101,ROW($E10),5), "")</f>
        <v>0</v>
      </c>
      <c r="AL10" s="440">
        <f>IF($A10&lt;&gt;"", INDEX('25. HMIS Bed Inventory'!$A$1:$O$101,ROW($E10),5), "")</f>
        <v>0</v>
      </c>
    </row>
    <row r="11" spans="1:38" x14ac:dyDescent="0.25">
      <c r="A11" s="35" t="str">
        <f>IF(INDEX('CoC Ranking Data'!$A$1:$CB$106,ROW($E14),4)&lt;&gt;"",INDEX('CoC Ranking Data'!$A$1:$CB$106,ROW($E14),4),"")</f>
        <v>Center for Community Action</v>
      </c>
      <c r="B11" s="35" t="str">
        <f>IF(INDEX('CoC Ranking Data'!$A$1:$CB$106,ROW($E14),5)&lt;&gt;"",INDEX('CoC Ranking Data'!$A$1:$CB$106,ROW($E14),5),"")</f>
        <v>Bedford, Fulton, Huntingdon RRH FFY2018</v>
      </c>
      <c r="C11" s="300" t="str">
        <f>IF(INDEX('CoC Ranking Data'!$A$1:$CB$106,ROW($E14),6)&lt;&gt;"",INDEX('CoC Ranking Data'!$A$1:$CB$106,ROW($E14),6),"")</f>
        <v>PA0661L3E091804</v>
      </c>
      <c r="D11" s="300" t="str">
        <f>IF(INDEX('CoC Ranking Data'!$A$1:$CB$106,ROW($E14),7)&lt;&gt;"",INDEX('CoC Ranking Data'!$A$1:$CB$106,ROW($E14),7),"")</f>
        <v>PH-RRH</v>
      </c>
      <c r="E11" s="297"/>
      <c r="F11" s="443">
        <f t="shared" si="0"/>
        <v>76.5</v>
      </c>
      <c r="G11" s="443">
        <f t="shared" si="1"/>
        <v>76.5</v>
      </c>
      <c r="H11" s="327">
        <f>IF($A11&lt;&gt;"", INDEX('1a. Housing Stability (RRH)'!$A$1:$O$101,ROW($E14),5), "")</f>
        <v>7</v>
      </c>
      <c r="I11" s="327" t="str">
        <f>IF($A11&lt;&gt;"", INDEX('1b. Housing Stability (SSO)'!$A$1:$O$101,ROW($E14),5), "")</f>
        <v/>
      </c>
      <c r="J11" s="327" t="str">
        <f>IF($A11&lt;&gt;"", INDEX('1c. Housing Stability (PSH)'!$A$1:$O$101,ROW($E14),5), "")</f>
        <v/>
      </c>
      <c r="K11" s="327">
        <f>IF($A11&lt;&gt;"", INDEX('2. Returns to Homelessness'!$A$1:$O$101,ROW($E13),5), "")</f>
        <v>3</v>
      </c>
      <c r="L11" s="327" t="str">
        <f>IF($A11&lt;&gt;"", INDEX('3. Safety Improvement (DV Only)'!$A$1:$O$101,ROW($E13),4), "")</f>
        <v/>
      </c>
      <c r="M11" s="327">
        <f>IF($A11&lt;&gt;"", INDEX('4. Length of Time Homeless'!$A$1:$O$101,ROW($E13),5), "")</f>
        <v>0</v>
      </c>
      <c r="N11" s="327">
        <f>IF($A11&lt;&gt;"", INDEX('5a. Earned Income Growth'!$A$1:$O$101,ROW($E14),6), "")</f>
        <v>5</v>
      </c>
      <c r="O11" s="327">
        <f>IF($A11&lt;&gt;"", INDEX('5b. UnEarned Income Growth'!$A$1:$O$101,ROW($E14),6), "")</f>
        <v>0</v>
      </c>
      <c r="P11" s="327" t="str">
        <f>IF($A11&lt;&gt;"", INDEX('5c. Total Income Growth (PSH)'!$A$1:$O$101,ROW($E14),5), "")</f>
        <v/>
      </c>
      <c r="Q11" s="327">
        <f>IF($A11&lt;&gt;"", INDEX('5d. Income + Only (PSH Only)'!$A$1:$O$101,ROW($E14),5), "")</f>
        <v>0</v>
      </c>
      <c r="R11" s="327">
        <f>IF($A11&lt;&gt;"", INDEX('6. Non-cash | Mainstream Ben.'!$A$1:$O$101,ROW($E12),5), "")</f>
        <v>3</v>
      </c>
      <c r="S11" s="438">
        <f>IF($A11&lt;&gt;"", INDEX('7. Project Part. Eligibility'!$A$1:$N$101,ROW($E14),5), "")</f>
        <v>5</v>
      </c>
      <c r="T11" s="438">
        <f>IF($A11&lt;&gt;"", INDEX('8. Unit Utilization Rate'!$A$1:$O$101,ROW($E13),7), "")</f>
        <v>0</v>
      </c>
      <c r="U11" s="439">
        <f>IF($A11&lt;&gt;"", INDEX('9. Drawdown Rates'!$A$1:$O$101,ROW($E11),5), "")</f>
        <v>4</v>
      </c>
      <c r="V11" s="439">
        <f>IF($A11&lt;&gt;"", INDEX('10. Funds recaptured by HUD'!$A$1:$O$101,ROW($E14),5), "")</f>
        <v>5</v>
      </c>
      <c r="W11" s="439">
        <f>IF($A11&lt;&gt;"", INDEX('11. Timely APR Submission'!$A$1:$O$101,ROW($E11),5), "")</f>
        <v>4</v>
      </c>
      <c r="X11" s="439">
        <f>IF($A11&lt;&gt;"", INDEX('12. Cost per Household'!$A$1:$N$101,ROW($E12),7), "")</f>
        <v>3</v>
      </c>
      <c r="Y11" s="439">
        <f>IF($A11&lt;&gt;"", INDEX('13. Cost per Positive Exit'!$A$1:$O$101,ROW($E12),7), "")</f>
        <v>3</v>
      </c>
      <c r="Z11" s="439">
        <f>IF($A11&lt;&gt;"", INDEX('14. HUD Monitoring'!$A$1:$O$101,ROW($E12),5), "")</f>
        <v>0</v>
      </c>
      <c r="AA11" s="441" t="str">
        <f>IF($A11&lt;&gt;"", INDEX('15. CoC Project Description'!$A$1:$O$101,ROW($E11),4), "")</f>
        <v/>
      </c>
      <c r="AB11" s="442">
        <f>IF($A11&lt;&gt;"", INDEX('16. Opening Doors Goals'!$A$1:$O$101,ROW($E13),5), "")</f>
        <v>0</v>
      </c>
      <c r="AC11" s="441">
        <f>IF($A11&lt;&gt;"", INDEX('15a. Severity of Needs'!$A$1:$O$101,ROW($E14),5), "")</f>
        <v>2.5</v>
      </c>
      <c r="AD11" s="442">
        <f>IF($A11&lt;&gt;"", INDEX('15b. HH w-Zero Income at Entry'!$A$1:$O$101,ROW($E14),5), "")</f>
        <v>2</v>
      </c>
      <c r="AE11" s="441">
        <f>IF($A11&lt;&gt;"", INDEX('15c. Chronic HH at Entry'!$A$1:$O$101,ROW($E12),5), "")</f>
        <v>0</v>
      </c>
      <c r="AF11" s="442">
        <f>IF($A11&lt;&gt;"", INDEX('16. Housing First Approach'!$A$1:$O$101,ROW($E11),5), "")</f>
        <v>10</v>
      </c>
      <c r="AG11" s="580">
        <f>IF($A11&lt;&gt;"", INDEX('17. RHAB Participation'!$A$1:$Q$101,ROW($E13),5), "")</f>
        <v>11</v>
      </c>
      <c r="AH11" s="440">
        <f>IF($A11&lt;&gt;"", INDEX('18. Attended CoC Meetings'!$A$1:$P$101,ROW($E13),5), "")</f>
        <v>0</v>
      </c>
      <c r="AI11" s="440">
        <f>IF($A11&lt;&gt;"", INDEX('19. Attended CoC Trainings'!$A$1:$O$101,ROW($E13),5), "")</f>
        <v>5</v>
      </c>
      <c r="AJ11" s="440">
        <f>IF($A11&lt;&gt;"", INDEX('20. High Quality Data Entry'!$A$1:$O$101,ROW($E11),5), "")</f>
        <v>4</v>
      </c>
      <c r="AK11" s="440">
        <f>IF($A11&lt;&gt;"", INDEX('21. Timeliness of Data Entry'!$A$1:$O$101,ROW($E11),5), "")</f>
        <v>0</v>
      </c>
      <c r="AL11" s="440">
        <f>IF($A11&lt;&gt;"", INDEX('25. HMIS Bed Inventory'!$A$1:$O$101,ROW($E11),5), "")</f>
        <v>0</v>
      </c>
    </row>
    <row r="12" spans="1:38" x14ac:dyDescent="0.25">
      <c r="A12" s="35" t="str">
        <f>IF(INDEX('CoC Ranking Data'!$A$1:$CB$106,ROW($E15),4)&lt;&gt;"",INDEX('CoC Ranking Data'!$A$1:$CB$106,ROW($E15),4),"")</f>
        <v>Centre County Government</v>
      </c>
      <c r="B12" s="35" t="str">
        <f>IF(INDEX('CoC Ranking Data'!$A$1:$CB$106,ROW($E15),5)&lt;&gt;"",INDEX('CoC Ranking Data'!$A$1:$CB$106,ROW($E15),5),"")</f>
        <v>Centre County Rapid Re Housing Program</v>
      </c>
      <c r="C12" s="300" t="str">
        <f>IF(INDEX('CoC Ranking Data'!$A$1:$CB$106,ROW($E15),6)&lt;&gt;"",INDEX('CoC Ranking Data'!$A$1:$CB$106,ROW($E15),6),"")</f>
        <v>PA0814L3T091802</v>
      </c>
      <c r="D12" s="300" t="str">
        <f>IF(INDEX('CoC Ranking Data'!$A$1:$CB$106,ROW($E15),7)&lt;&gt;"",INDEX('CoC Ranking Data'!$A$1:$CB$106,ROW($E15),7),"")</f>
        <v>PH-RRH</v>
      </c>
      <c r="E12" s="297"/>
      <c r="F12" s="443">
        <f t="shared" si="0"/>
        <v>72.55</v>
      </c>
      <c r="G12" s="443">
        <f t="shared" si="1"/>
        <v>72.55</v>
      </c>
      <c r="H12" s="327">
        <f>IF($A12&lt;&gt;"", INDEX('1a. Housing Stability (RRH)'!$A$1:$O$101,ROW($E15),5), "")</f>
        <v>7</v>
      </c>
      <c r="I12" s="327" t="str">
        <f>IF($A12&lt;&gt;"", INDEX('1b. Housing Stability (SSO)'!$A$1:$O$101,ROW($E15),5), "")</f>
        <v/>
      </c>
      <c r="J12" s="327" t="str">
        <f>IF($A12&lt;&gt;"", INDEX('1c. Housing Stability (PSH)'!$A$1:$O$101,ROW($E15),5), "")</f>
        <v/>
      </c>
      <c r="K12" s="327">
        <f>IF($A12&lt;&gt;"", INDEX('2. Returns to Homelessness'!$A$1:$O$101,ROW($E14),5), "")</f>
        <v>3</v>
      </c>
      <c r="L12" s="327" t="str">
        <f>IF($A12&lt;&gt;"", INDEX('3. Safety Improvement (DV Only)'!$A$1:$O$101,ROW($E14),4), "")</f>
        <v/>
      </c>
      <c r="M12" s="327">
        <f>IF($A12&lt;&gt;"", INDEX('4. Length of Time Homeless'!$A$1:$O$101,ROW($E14),5), "")</f>
        <v>0</v>
      </c>
      <c r="N12" s="327">
        <f>IF($A12&lt;&gt;"", INDEX('5a. Earned Income Growth'!$A$1:$O$101,ROW($E15),6), "")</f>
        <v>5</v>
      </c>
      <c r="O12" s="327">
        <f>IF($A12&lt;&gt;"", INDEX('5b. UnEarned Income Growth'!$A$1:$O$101,ROW($E15),6), "")</f>
        <v>0</v>
      </c>
      <c r="P12" s="327" t="str">
        <f>IF($A12&lt;&gt;"", INDEX('5c. Total Income Growth (PSH)'!$A$1:$O$101,ROW($E15),5), "")</f>
        <v/>
      </c>
      <c r="Q12" s="327">
        <f>IF($A12&lt;&gt;"", INDEX('5d. Income + Only (PSH Only)'!$A$1:$O$101,ROW($E15),5), "")</f>
        <v>0</v>
      </c>
      <c r="R12" s="327">
        <f>IF($A12&lt;&gt;"", INDEX('6. Non-cash | Mainstream Ben.'!$A$1:$O$101,ROW($E13),5), "")</f>
        <v>3</v>
      </c>
      <c r="S12" s="438">
        <f>IF($A12&lt;&gt;"", INDEX('7. Project Part. Eligibility'!$A$1:$N$101,ROW($E15),5), "")</f>
        <v>5</v>
      </c>
      <c r="T12" s="438">
        <f>IF($A12&lt;&gt;"", INDEX('8. Unit Utilization Rate'!$A$1:$O$101,ROW($E14),7), "")</f>
        <v>0</v>
      </c>
      <c r="U12" s="439">
        <f>IF($A12&lt;&gt;"", INDEX('9. Drawdown Rates'!$A$1:$O$101,ROW($E12),5), "")</f>
        <v>4</v>
      </c>
      <c r="V12" s="439">
        <f>IF($A12&lt;&gt;"", INDEX('10. Funds recaptured by HUD'!$A$1:$O$101,ROW($E15),5), "")</f>
        <v>2</v>
      </c>
      <c r="W12" s="439">
        <f>IF($A12&lt;&gt;"", INDEX('11. Timely APR Submission'!$A$1:$O$101,ROW($E12),5), "")</f>
        <v>4</v>
      </c>
      <c r="X12" s="439">
        <f>IF($A12&lt;&gt;"", INDEX('12. Cost per Household'!$A$1:$N$101,ROW($E13),7), "")</f>
        <v>2</v>
      </c>
      <c r="Y12" s="439">
        <f>IF($A12&lt;&gt;"", INDEX('13. Cost per Positive Exit'!$A$1:$O$101,ROW($E13),7), "")</f>
        <v>2</v>
      </c>
      <c r="Z12" s="439">
        <f>IF($A12&lt;&gt;"", INDEX('14. HUD Monitoring'!$A$1:$O$101,ROW($E13),5), "")</f>
        <v>0</v>
      </c>
      <c r="AA12" s="441" t="str">
        <f>IF($A12&lt;&gt;"", INDEX('15. CoC Project Description'!$A$1:$O$101,ROW($E12),4), "")</f>
        <v/>
      </c>
      <c r="AB12" s="442">
        <f>IF($A12&lt;&gt;"", INDEX('16. Opening Doors Goals'!$A$1:$O$101,ROW($E14),5), "")</f>
        <v>0</v>
      </c>
      <c r="AC12" s="441">
        <f>IF($A12&lt;&gt;"", INDEX('15a. Severity of Needs'!$A$1:$O$101,ROW($E15),5), "")</f>
        <v>7.5</v>
      </c>
      <c r="AD12" s="442">
        <f>IF($A12&lt;&gt;"", INDEX('15b. HH w-Zero Income at Entry'!$A$1:$O$101,ROW($E15),5), "")</f>
        <v>0</v>
      </c>
      <c r="AE12" s="441">
        <f>IF($A12&lt;&gt;"", INDEX('15c. Chronic HH at Entry'!$A$1:$O$101,ROW($E13),5), "")</f>
        <v>0.05</v>
      </c>
      <c r="AF12" s="442">
        <f>IF($A12&lt;&gt;"", INDEX('16. Housing First Approach'!$A$1:$O$101,ROW($E12),5), "")</f>
        <v>10</v>
      </c>
      <c r="AG12" s="580">
        <f>IF($A12&lt;&gt;"", INDEX('17. RHAB Participation'!$A$1:$Q$101,ROW($E14),5), "")</f>
        <v>9</v>
      </c>
      <c r="AH12" s="440">
        <f>IF($A12&lt;&gt;"", INDEX('18. Attended CoC Meetings'!$A$1:$P$101,ROW($E14),5), "")</f>
        <v>0</v>
      </c>
      <c r="AI12" s="440">
        <f>IF($A12&lt;&gt;"", INDEX('19. Attended CoC Trainings'!$A$1:$O$101,ROW($E14),5), "")</f>
        <v>5</v>
      </c>
      <c r="AJ12" s="440">
        <f>IF($A12&lt;&gt;"", INDEX('20. High Quality Data Entry'!$A$1:$O$101,ROW($E12),5), "")</f>
        <v>4</v>
      </c>
      <c r="AK12" s="440">
        <f>IF($A12&lt;&gt;"", INDEX('21. Timeliness of Data Entry'!$A$1:$O$101,ROW($E12),5), "")</f>
        <v>0</v>
      </c>
      <c r="AL12" s="440">
        <f>IF($A12&lt;&gt;"", INDEX('25. HMIS Bed Inventory'!$A$1:$O$101,ROW($E12),5), "")</f>
        <v>0</v>
      </c>
    </row>
    <row r="13" spans="1:38" x14ac:dyDescent="0.25">
      <c r="A13" s="35" t="str">
        <f>IF(INDEX('CoC Ranking Data'!$A$1:$CB$106,ROW($E16),4)&lt;&gt;"",INDEX('CoC Ranking Data'!$A$1:$CB$106,ROW($E16),4),"")</f>
        <v>County of Cambria</v>
      </c>
      <c r="B13" s="35" t="str">
        <f>IF(INDEX('CoC Ranking Data'!$A$1:$CB$106,ROW($E16),5)&lt;&gt;"",INDEX('CoC Ranking Data'!$A$1:$CB$106,ROW($E16),5),"")</f>
        <v>Cambria County Comprehensive Housing Program</v>
      </c>
      <c r="C13" s="300" t="str">
        <f>IF(INDEX('CoC Ranking Data'!$A$1:$CB$106,ROW($E16),6)&lt;&gt;"",INDEX('CoC Ranking Data'!$A$1:$CB$106,ROW($E16),6),"")</f>
        <v>PA0578L3E091802</v>
      </c>
      <c r="D13" s="300" t="str">
        <f>IF(INDEX('CoC Ranking Data'!$A$1:$CB$106,ROW($E16),7)&lt;&gt;"",INDEX('CoC Ranking Data'!$A$1:$CB$106,ROW($E16),7),"")</f>
        <v>PH</v>
      </c>
      <c r="E13" s="297"/>
      <c r="F13" s="443">
        <f t="shared" si="0"/>
        <v>78.5</v>
      </c>
      <c r="G13" s="443">
        <f t="shared" si="1"/>
        <v>78.5</v>
      </c>
      <c r="H13" s="327" t="str">
        <f>IF($A13&lt;&gt;"", INDEX('1a. Housing Stability (RRH)'!$A$1:$O$101,ROW($E16),5), "")</f>
        <v/>
      </c>
      <c r="I13" s="327" t="str">
        <f>IF($A13&lt;&gt;"", INDEX('1b. Housing Stability (SSO)'!$A$1:$O$101,ROW($E16),5), "")</f>
        <v/>
      </c>
      <c r="J13" s="327">
        <f>IF($A13&lt;&gt;"", INDEX('1c. Housing Stability (PSH)'!$A$1:$O$101,ROW($E16),5), "")</f>
        <v>7</v>
      </c>
      <c r="K13" s="327">
        <f>IF($A13&lt;&gt;"", INDEX('2. Returns to Homelessness'!$A$1:$O$101,ROW($E15),5), "")</f>
        <v>3</v>
      </c>
      <c r="L13" s="327" t="str">
        <f>IF($A13&lt;&gt;"", INDEX('3. Safety Improvement (DV Only)'!$A$1:$O$101,ROW($E15),4), "")</f>
        <v/>
      </c>
      <c r="M13" s="327">
        <f>IF($A13&lt;&gt;"", INDEX('4. Length of Time Homeless'!$A$1:$O$101,ROW($E15),5), "")</f>
        <v>0</v>
      </c>
      <c r="N13" s="327" t="str">
        <f>IF($A13&lt;&gt;"", INDEX('5a. Earned Income Growth'!$A$1:$O$101,ROW($E16),6), "")</f>
        <v/>
      </c>
      <c r="O13" s="327" t="str">
        <f>IF($A13&lt;&gt;"", INDEX('5b. UnEarned Income Growth'!$A$1:$O$101,ROW($E16),6), "")</f>
        <v/>
      </c>
      <c r="P13" s="327">
        <f>IF($A13&lt;&gt;"", INDEX('5c. Total Income Growth (PSH)'!$A$1:$O$101,ROW($E16),5), "")</f>
        <v>8</v>
      </c>
      <c r="Q13" s="327">
        <f>IF($A13&lt;&gt;"", INDEX('5d. Income + Only (PSH Only)'!$A$1:$O$101,ROW($E16),5), "")</f>
        <v>0</v>
      </c>
      <c r="R13" s="327">
        <f>IF($A13&lt;&gt;"", INDEX('6. Non-cash | Mainstream Ben.'!$A$1:$O$101,ROW($E14),5), "")</f>
        <v>7</v>
      </c>
      <c r="S13" s="438">
        <f>IF($A13&lt;&gt;"", INDEX('7. Project Part. Eligibility'!$A$1:$N$101,ROW($E16),5), "")</f>
        <v>0</v>
      </c>
      <c r="T13" s="438">
        <f>IF($A13&lt;&gt;"", INDEX('8. Unit Utilization Rate'!$A$1:$O$101,ROW($E15),7), "")</f>
        <v>5</v>
      </c>
      <c r="U13" s="439">
        <f>IF($A13&lt;&gt;"", INDEX('9. Drawdown Rates'!$A$1:$O$101,ROW($E13),5), "")</f>
        <v>0</v>
      </c>
      <c r="V13" s="439">
        <f>IF($A13&lt;&gt;"", INDEX('10. Funds recaptured by HUD'!$A$1:$O$101,ROW($E16),5), "")</f>
        <v>5</v>
      </c>
      <c r="W13" s="439">
        <f>IF($A13&lt;&gt;"", INDEX('11. Timely APR Submission'!$A$1:$O$101,ROW($E13),5), "")</f>
        <v>4</v>
      </c>
      <c r="X13" s="439">
        <f>IF($A13&lt;&gt;"", INDEX('12. Cost per Household'!$A$1:$N$101,ROW($E14),7), "")</f>
        <v>3</v>
      </c>
      <c r="Y13" s="439">
        <f>IF($A13&lt;&gt;"", INDEX('13. Cost per Positive Exit'!$A$1:$O$101,ROW($E14),7), "")</f>
        <v>3</v>
      </c>
      <c r="Z13" s="439">
        <f>IF($A13&lt;&gt;"", INDEX('14. HUD Monitoring'!$A$1:$O$101,ROW($E14),5), "")</f>
        <v>0</v>
      </c>
      <c r="AA13" s="441" t="str">
        <f>IF($A13&lt;&gt;"", INDEX('15. CoC Project Description'!$A$1:$O$101,ROW($E13),4), "")</f>
        <v/>
      </c>
      <c r="AB13" s="442">
        <f>IF($A13&lt;&gt;"", INDEX('16. Opening Doors Goals'!$A$1:$O$101,ROW($E15),5), "")</f>
        <v>0</v>
      </c>
      <c r="AC13" s="441">
        <f>IF($A13&lt;&gt;"", INDEX('15a. Severity of Needs'!$A$1:$O$101,ROW($E16),5), "")</f>
        <v>7.5</v>
      </c>
      <c r="AD13" s="442">
        <f>IF($A13&lt;&gt;"", INDEX('15b. HH w-Zero Income at Entry'!$A$1:$O$101,ROW($E16),5), "")</f>
        <v>2</v>
      </c>
      <c r="AE13" s="441">
        <f>IF($A13&lt;&gt;"", INDEX('15c. Chronic HH at Entry'!$A$1:$O$101,ROW($E14),5), "")</f>
        <v>0</v>
      </c>
      <c r="AF13" s="442">
        <f>IF($A13&lt;&gt;"", INDEX('16. Housing First Approach'!$A$1:$O$101,ROW($E13),5), "")</f>
        <v>10</v>
      </c>
      <c r="AG13" s="580">
        <f>IF($A13&lt;&gt;"", INDEX('17. RHAB Participation'!$A$1:$Q$101,ROW($E15),5), "")</f>
        <v>10</v>
      </c>
      <c r="AH13" s="440">
        <f>IF($A13&lt;&gt;"", INDEX('18. Attended CoC Meetings'!$A$1:$P$101,ROW($E15),5), "")</f>
        <v>0</v>
      </c>
      <c r="AI13" s="440">
        <f>IF($A13&lt;&gt;"", INDEX('19. Attended CoC Trainings'!$A$1:$O$101,ROW($E15),5), "")</f>
        <v>0</v>
      </c>
      <c r="AJ13" s="440">
        <f>IF($A13&lt;&gt;"", INDEX('20. High Quality Data Entry'!$A$1:$O$101,ROW($E13),5), "")</f>
        <v>4</v>
      </c>
      <c r="AK13" s="440">
        <f>IF($A13&lt;&gt;"", INDEX('21. Timeliness of Data Entry'!$A$1:$O$101,ROW($E13),5), "")</f>
        <v>0</v>
      </c>
      <c r="AL13" s="440">
        <f>IF($A13&lt;&gt;"", INDEX('25. HMIS Bed Inventory'!$A$1:$O$101,ROW($E13),5), "")</f>
        <v>0</v>
      </c>
    </row>
    <row r="14" spans="1:38" x14ac:dyDescent="0.25">
      <c r="A14" s="35" t="str">
        <f>IF(INDEX('CoC Ranking Data'!$A$1:$CB$106,ROW($E17),4)&lt;&gt;"",INDEX('CoC Ranking Data'!$A$1:$CB$106,ROW($E17),4),"")</f>
        <v>County of Franklin</v>
      </c>
      <c r="B14" s="35" t="str">
        <f>IF(INDEX('CoC Ranking Data'!$A$1:$CB$106,ROW($E17),5)&lt;&gt;"",INDEX('CoC Ranking Data'!$A$1:$CB$106,ROW($E17),5),"")</f>
        <v>Franklin/ Fulton S+C Project 2019</v>
      </c>
      <c r="C14" s="300" t="str">
        <f>IF(INDEX('CoC Ranking Data'!$A$1:$CB$106,ROW($E17),6)&lt;&gt;"",INDEX('CoC Ranking Data'!$A$1:$CB$106,ROW($E17),6),"")</f>
        <v>PA0649L3T091806</v>
      </c>
      <c r="D14" s="300" t="str">
        <f>IF(INDEX('CoC Ranking Data'!$A$1:$CB$106,ROW($E17),7)&lt;&gt;"",INDEX('CoC Ranking Data'!$A$1:$CB$106,ROW($E17),7),"")</f>
        <v>PH</v>
      </c>
      <c r="E14" s="297"/>
      <c r="F14" s="443">
        <f t="shared" si="0"/>
        <v>71.875</v>
      </c>
      <c r="G14" s="443">
        <f t="shared" si="1"/>
        <v>71.875</v>
      </c>
      <c r="H14" s="327" t="str">
        <f>IF($A14&lt;&gt;"", INDEX('1a. Housing Stability (RRH)'!$A$1:$O$101,ROW($E17),5), "")</f>
        <v/>
      </c>
      <c r="I14" s="327" t="str">
        <f>IF($A14&lt;&gt;"", INDEX('1b. Housing Stability (SSO)'!$A$1:$O$101,ROW($E17),5), "")</f>
        <v/>
      </c>
      <c r="J14" s="327">
        <f>IF($A14&lt;&gt;"", INDEX('1c. Housing Stability (PSH)'!$A$1:$O$101,ROW($E17),5), "")</f>
        <v>2</v>
      </c>
      <c r="K14" s="327">
        <f>IF($A14&lt;&gt;"", INDEX('2. Returns to Homelessness'!$A$1:$O$101,ROW($E16),5), "")</f>
        <v>3</v>
      </c>
      <c r="L14" s="327" t="str">
        <f>IF($A14&lt;&gt;"", INDEX('3. Safety Improvement (DV Only)'!$A$1:$O$101,ROW($E16),4), "")</f>
        <v/>
      </c>
      <c r="M14" s="327">
        <f>IF($A14&lt;&gt;"", INDEX('4. Length of Time Homeless'!$A$1:$O$101,ROW($E16),5), "")</f>
        <v>0</v>
      </c>
      <c r="N14" s="327" t="str">
        <f>IF($A14&lt;&gt;"", INDEX('5a. Earned Income Growth'!$A$1:$O$101,ROW($E17),6), "")</f>
        <v/>
      </c>
      <c r="O14" s="327" t="str">
        <f>IF($A14&lt;&gt;"", INDEX('5b. UnEarned Income Growth'!$A$1:$O$101,ROW($E17),6), "")</f>
        <v/>
      </c>
      <c r="P14" s="327">
        <f>IF($A14&lt;&gt;"", INDEX('5c. Total Income Growth (PSH)'!$A$1:$O$101,ROW($E17),5), "")</f>
        <v>0</v>
      </c>
      <c r="Q14" s="327">
        <f>IF($A14&lt;&gt;"", INDEX('5d. Income + Only (PSH Only)'!$A$1:$O$101,ROW($E17),5), "")</f>
        <v>0</v>
      </c>
      <c r="R14" s="327">
        <f>IF($A14&lt;&gt;"", INDEX('6. Non-cash | Mainstream Ben.'!$A$1:$O$101,ROW($E15),5), "")</f>
        <v>7</v>
      </c>
      <c r="S14" s="438">
        <f>IF($A14&lt;&gt;"", INDEX('7. Project Part. Eligibility'!$A$1:$N$101,ROW($E17),5), "")</f>
        <v>5</v>
      </c>
      <c r="T14" s="438">
        <f>IF($A14&lt;&gt;"", INDEX('8. Unit Utilization Rate'!$A$1:$O$101,ROW($E16),7), "")</f>
        <v>5</v>
      </c>
      <c r="U14" s="439">
        <f>IF($A14&lt;&gt;"", INDEX('9. Drawdown Rates'!$A$1:$O$101,ROW($E14),5), "")</f>
        <v>4</v>
      </c>
      <c r="V14" s="439">
        <f>IF($A14&lt;&gt;"", INDEX('10. Funds recaptured by HUD'!$A$1:$O$101,ROW($E17),5), "")</f>
        <v>0</v>
      </c>
      <c r="W14" s="439">
        <f>IF($A14&lt;&gt;"", INDEX('11. Timely APR Submission'!$A$1:$O$101,ROW($E14),5), "")</f>
        <v>4</v>
      </c>
      <c r="X14" s="439">
        <f>IF($A14&lt;&gt;"", INDEX('12. Cost per Household'!$A$1:$N$101,ROW($E15),7), "")</f>
        <v>3</v>
      </c>
      <c r="Y14" s="439">
        <f>IF($A14&lt;&gt;"", INDEX('13. Cost per Positive Exit'!$A$1:$O$101,ROW($E15),7), "")</f>
        <v>3</v>
      </c>
      <c r="Z14" s="439">
        <f>IF($A14&lt;&gt;"", INDEX('14. HUD Monitoring'!$A$1:$O$101,ROW($E15),5), "")</f>
        <v>0</v>
      </c>
      <c r="AA14" s="441" t="str">
        <f>IF($A14&lt;&gt;"", INDEX('15. CoC Project Description'!$A$1:$O$101,ROW($E14),4), "")</f>
        <v/>
      </c>
      <c r="AB14" s="442">
        <f>IF($A14&lt;&gt;"", INDEX('16. Opening Doors Goals'!$A$1:$O$101,ROW($E16),5), "")</f>
        <v>0</v>
      </c>
      <c r="AC14" s="441">
        <f>IF($A14&lt;&gt;"", INDEX('15a. Severity of Needs'!$A$1:$O$101,ROW($E17),5), "")</f>
        <v>7.5</v>
      </c>
      <c r="AD14" s="442">
        <f>IF($A14&lt;&gt;"", INDEX('15b. HH w-Zero Income at Entry'!$A$1:$O$101,ROW($E17),5), "")</f>
        <v>2</v>
      </c>
      <c r="AE14" s="441">
        <f>IF($A14&lt;&gt;"", INDEX('15c. Chronic HH at Entry'!$A$1:$O$101,ROW($E15),5), "")</f>
        <v>1.375</v>
      </c>
      <c r="AF14" s="442">
        <f>IF($A14&lt;&gt;"", INDEX('16. Housing First Approach'!$A$1:$O$101,ROW($E14),5), "")</f>
        <v>10</v>
      </c>
      <c r="AG14" s="580">
        <f>IF($A14&lt;&gt;"", INDEX('17. RHAB Participation'!$A$1:$Q$101,ROW($E16),5), "")</f>
        <v>9</v>
      </c>
      <c r="AH14" s="440">
        <f>IF($A14&lt;&gt;"", INDEX('18. Attended CoC Meetings'!$A$1:$P$101,ROW($E16),5), "")</f>
        <v>0</v>
      </c>
      <c r="AI14" s="440">
        <f>IF($A14&lt;&gt;"", INDEX('19. Attended CoC Trainings'!$A$1:$O$101,ROW($E16),5), "")</f>
        <v>2</v>
      </c>
      <c r="AJ14" s="440">
        <f>IF($A14&lt;&gt;"", INDEX('20. High Quality Data Entry'!$A$1:$O$101,ROW($E14),5), "")</f>
        <v>4</v>
      </c>
      <c r="AK14" s="440">
        <f>IF($A14&lt;&gt;"", INDEX('21. Timeliness of Data Entry'!$A$1:$O$101,ROW($E14),5), "")</f>
        <v>0</v>
      </c>
      <c r="AL14" s="440">
        <f>IF($A14&lt;&gt;"", INDEX('25. HMIS Bed Inventory'!$A$1:$O$101,ROW($E14),5), "")</f>
        <v>0</v>
      </c>
    </row>
    <row r="15" spans="1:38" x14ac:dyDescent="0.25">
      <c r="A15" s="35" t="str">
        <f>IF(INDEX('CoC Ranking Data'!$A$1:$CB$106,ROW($E18),4)&lt;&gt;"",INDEX('CoC Ranking Data'!$A$1:$CB$106,ROW($E18),4),"")</f>
        <v>County of Franklin</v>
      </c>
      <c r="B15" s="35" t="str">
        <f>IF(INDEX('CoC Ranking Data'!$A$1:$CB$106,ROW($E18),5)&lt;&gt;"",INDEX('CoC Ranking Data'!$A$1:$CB$106,ROW($E18),5),"")</f>
        <v>Franklin/Fulton Homeless Assistance Project 2019</v>
      </c>
      <c r="C15" s="300" t="str">
        <f>IF(INDEX('CoC Ranking Data'!$A$1:$CB$106,ROW($E18),6)&lt;&gt;"",INDEX('CoC Ranking Data'!$A$1:$CB$106,ROW($E18),6),"")</f>
        <v>PA0182L3T091809</v>
      </c>
      <c r="D15" s="300" t="str">
        <f>IF(INDEX('CoC Ranking Data'!$A$1:$CB$106,ROW($E18),7)&lt;&gt;"",INDEX('CoC Ranking Data'!$A$1:$CB$106,ROW($E18),7),"")</f>
        <v>PH</v>
      </c>
      <c r="E15" s="297"/>
      <c r="F15" s="443">
        <f t="shared" si="0"/>
        <v>71.375</v>
      </c>
      <c r="G15" s="443">
        <f t="shared" si="1"/>
        <v>71.375</v>
      </c>
      <c r="H15" s="327" t="str">
        <f>IF($A15&lt;&gt;"", INDEX('1a. Housing Stability (RRH)'!$A$1:$O$101,ROW($E18),5), "")</f>
        <v/>
      </c>
      <c r="I15" s="327" t="str">
        <f>IF($A15&lt;&gt;"", INDEX('1b. Housing Stability (SSO)'!$A$1:$O$101,ROW($E18),5), "")</f>
        <v/>
      </c>
      <c r="J15" s="327">
        <f>IF($A15&lt;&gt;"", INDEX('1c. Housing Stability (PSH)'!$A$1:$O$101,ROW($E18),5), "")</f>
        <v>10</v>
      </c>
      <c r="K15" s="327">
        <f>IF($A15&lt;&gt;"", INDEX('2. Returns to Homelessness'!$A$1:$O$101,ROW($E17),5), "")</f>
        <v>3</v>
      </c>
      <c r="L15" s="327" t="str">
        <f>IF($A15&lt;&gt;"", INDEX('3. Safety Improvement (DV Only)'!$A$1:$O$101,ROW($E17),4), "")</f>
        <v/>
      </c>
      <c r="M15" s="327">
        <f>IF($A15&lt;&gt;"", INDEX('4. Length of Time Homeless'!$A$1:$O$101,ROW($E17),5), "")</f>
        <v>0</v>
      </c>
      <c r="N15" s="327" t="str">
        <f>IF($A15&lt;&gt;"", INDEX('5a. Earned Income Growth'!$A$1:$O$101,ROW($E18),6), "")</f>
        <v/>
      </c>
      <c r="O15" s="327" t="str">
        <f>IF($A15&lt;&gt;"", INDEX('5b. UnEarned Income Growth'!$A$1:$O$101,ROW($E18),6), "")</f>
        <v/>
      </c>
      <c r="P15" s="327">
        <f>IF($A15&lt;&gt;"", INDEX('5c. Total Income Growth (PSH)'!$A$1:$O$101,ROW($E18),5), "")</f>
        <v>5</v>
      </c>
      <c r="Q15" s="327">
        <f>IF($A15&lt;&gt;"", INDEX('5d. Income + Only (PSH Only)'!$A$1:$O$101,ROW($E18),5), "")</f>
        <v>0</v>
      </c>
      <c r="R15" s="327">
        <f>IF($A15&lt;&gt;"", INDEX('6. Non-cash | Mainstream Ben.'!$A$1:$O$101,ROW($E16),5), "")</f>
        <v>0</v>
      </c>
      <c r="S15" s="438">
        <f>IF($A15&lt;&gt;"", INDEX('7. Project Part. Eligibility'!$A$1:$N$101,ROW($E18),5), "")</f>
        <v>5</v>
      </c>
      <c r="T15" s="438">
        <f>IF($A15&lt;&gt;"", INDEX('8. Unit Utilization Rate'!$A$1:$O$101,ROW($E17),7), "")</f>
        <v>0</v>
      </c>
      <c r="U15" s="439">
        <f>IF($A15&lt;&gt;"", INDEX('9. Drawdown Rates'!$A$1:$O$101,ROW($E15),5), "")</f>
        <v>4</v>
      </c>
      <c r="V15" s="439">
        <f>IF($A15&lt;&gt;"", INDEX('10. Funds recaptured by HUD'!$A$1:$O$101,ROW($E18),5), "")</f>
        <v>2</v>
      </c>
      <c r="W15" s="439">
        <f>IF($A15&lt;&gt;"", INDEX('11. Timely APR Submission'!$A$1:$O$101,ROW($E15),5), "")</f>
        <v>4</v>
      </c>
      <c r="X15" s="439">
        <f>IF($A15&lt;&gt;"", INDEX('12. Cost per Household'!$A$1:$N$101,ROW($E16),7), "")</f>
        <v>2</v>
      </c>
      <c r="Y15" s="439">
        <f>IF($A15&lt;&gt;"", INDEX('13. Cost per Positive Exit'!$A$1:$O$101,ROW($E16),7), "")</f>
        <v>2</v>
      </c>
      <c r="Z15" s="439">
        <f>IF($A15&lt;&gt;"", INDEX('14. HUD Monitoring'!$A$1:$O$101,ROW($E16),5), "")</f>
        <v>0</v>
      </c>
      <c r="AA15" s="441" t="str">
        <f>IF($A15&lt;&gt;"", INDEX('15. CoC Project Description'!$A$1:$O$101,ROW($E15),4), "")</f>
        <v/>
      </c>
      <c r="AB15" s="442">
        <f>IF($A15&lt;&gt;"", INDEX('16. Opening Doors Goals'!$A$1:$O$101,ROW($E17),5), "")</f>
        <v>0</v>
      </c>
      <c r="AC15" s="441">
        <f>IF($A15&lt;&gt;"", INDEX('15a. Severity of Needs'!$A$1:$O$101,ROW($E18),5), "")</f>
        <v>7.5</v>
      </c>
      <c r="AD15" s="442">
        <f>IF($A15&lt;&gt;"", INDEX('15b. HH w-Zero Income at Entry'!$A$1:$O$101,ROW($E18),5), "")</f>
        <v>1</v>
      </c>
      <c r="AE15" s="441">
        <f>IF($A15&lt;&gt;"", INDEX('15c. Chronic HH at Entry'!$A$1:$O$101,ROW($E16),5), "")</f>
        <v>0.875</v>
      </c>
      <c r="AF15" s="442">
        <f>IF($A15&lt;&gt;"", INDEX('16. Housing First Approach'!$A$1:$O$101,ROW($E15),5), "")</f>
        <v>10</v>
      </c>
      <c r="AG15" s="580">
        <f>IF($A15&lt;&gt;"", INDEX('17. RHAB Participation'!$A$1:$Q$101,ROW($E17),5), "")</f>
        <v>9</v>
      </c>
      <c r="AH15" s="440">
        <f>IF($A15&lt;&gt;"", INDEX('18. Attended CoC Meetings'!$A$1:$P$101,ROW($E17),5), "")</f>
        <v>0</v>
      </c>
      <c r="AI15" s="440">
        <f>IF($A15&lt;&gt;"", INDEX('19. Attended CoC Trainings'!$A$1:$O$101,ROW($E17),5), "")</f>
        <v>2</v>
      </c>
      <c r="AJ15" s="440">
        <f>IF($A15&lt;&gt;"", INDEX('20. High Quality Data Entry'!$A$1:$O$101,ROW($E15),5), "")</f>
        <v>4</v>
      </c>
      <c r="AK15" s="440">
        <f>IF($A15&lt;&gt;"", INDEX('21. Timeliness of Data Entry'!$A$1:$O$101,ROW($E15),5), "")</f>
        <v>0</v>
      </c>
      <c r="AL15" s="440">
        <f>IF($A15&lt;&gt;"", INDEX('25. HMIS Bed Inventory'!$A$1:$O$101,ROW($E15),5), "")</f>
        <v>0</v>
      </c>
    </row>
    <row r="16" spans="1:38" x14ac:dyDescent="0.25">
      <c r="A16" s="35" t="str">
        <f>IF(INDEX('CoC Ranking Data'!$A$1:$CB$106,ROW($E19),4)&lt;&gt;"",INDEX('CoC Ranking Data'!$A$1:$CB$106,ROW($E19),4),"")</f>
        <v>County of Lycoming DBA Lycoming-Clinton Joinder Board</v>
      </c>
      <c r="B16" s="35" t="str">
        <f>IF(INDEX('CoC Ranking Data'!$A$1:$CB$106,ROW($E19),5)&lt;&gt;"",INDEX('CoC Ranking Data'!$A$1:$CB$106,ROW($E19),5),"")</f>
        <v>Lycoming/Clinton Renewal #7</v>
      </c>
      <c r="C16" s="300" t="str">
        <f>IF(INDEX('CoC Ranking Data'!$A$1:$CB$106,ROW($E19),6)&lt;&gt;"",INDEX('CoC Ranking Data'!$A$1:$CB$106,ROW($E19),6),"")</f>
        <v>PA0445L3T091807</v>
      </c>
      <c r="D16" s="300" t="str">
        <f>IF(INDEX('CoC Ranking Data'!$A$1:$CB$106,ROW($E19),7)&lt;&gt;"",INDEX('CoC Ranking Data'!$A$1:$CB$106,ROW($E19),7),"")</f>
        <v>PH</v>
      </c>
      <c r="E16" s="297"/>
      <c r="F16" s="443">
        <f t="shared" si="0"/>
        <v>81.396428571428572</v>
      </c>
      <c r="G16" s="443">
        <f t="shared" si="1"/>
        <v>81.396428571428572</v>
      </c>
      <c r="H16" s="327" t="str">
        <f>IF($A16&lt;&gt;"", INDEX('1a. Housing Stability (RRH)'!$A$1:$O$101,ROW($E19),5), "")</f>
        <v/>
      </c>
      <c r="I16" s="327" t="str">
        <f>IF($A16&lt;&gt;"", INDEX('1b. Housing Stability (SSO)'!$A$1:$O$101,ROW($E19),5), "")</f>
        <v/>
      </c>
      <c r="J16" s="327">
        <f>IF($A16&lt;&gt;"", INDEX('1c. Housing Stability (PSH)'!$A$1:$O$101,ROW($E19),5), "")</f>
        <v>10</v>
      </c>
      <c r="K16" s="327">
        <f>IF($A16&lt;&gt;"", INDEX('2. Returns to Homelessness'!$A$1:$O$101,ROW($E18),5), "")</f>
        <v>3</v>
      </c>
      <c r="L16" s="327" t="str">
        <f>IF($A16&lt;&gt;"", INDEX('3. Safety Improvement (DV Only)'!$A$1:$O$101,ROW($E18),4), "")</f>
        <v/>
      </c>
      <c r="M16" s="327">
        <f>IF($A16&lt;&gt;"", INDEX('4. Length of Time Homeless'!$A$1:$O$101,ROW($E18),5), "")</f>
        <v>0</v>
      </c>
      <c r="N16" s="327" t="str">
        <f>IF($A16&lt;&gt;"", INDEX('5a. Earned Income Growth'!$A$1:$O$101,ROW($E19),6), "")</f>
        <v/>
      </c>
      <c r="O16" s="327" t="str">
        <f>IF($A16&lt;&gt;"", INDEX('5b. UnEarned Income Growth'!$A$1:$O$101,ROW($E19),6), "")</f>
        <v/>
      </c>
      <c r="P16" s="327">
        <f>IF($A16&lt;&gt;"", INDEX('5c. Total Income Growth (PSH)'!$A$1:$O$101,ROW($E19),5), "")</f>
        <v>5</v>
      </c>
      <c r="Q16" s="327">
        <f>IF($A16&lt;&gt;"", INDEX('5d. Income + Only (PSH Only)'!$A$1:$O$101,ROW($E19),5), "")</f>
        <v>0</v>
      </c>
      <c r="R16" s="327">
        <f>IF($A16&lt;&gt;"", INDEX('6. Non-cash | Mainstream Ben.'!$A$1:$O$101,ROW($E17),5), "")</f>
        <v>7</v>
      </c>
      <c r="S16" s="438">
        <f>IF($A16&lt;&gt;"", INDEX('7. Project Part. Eligibility'!$A$1:$N$101,ROW($E19),5), "")</f>
        <v>5</v>
      </c>
      <c r="T16" s="438">
        <f>IF($A16&lt;&gt;"", INDEX('8. Unit Utilization Rate'!$A$1:$O$101,ROW($E18),7), "")</f>
        <v>5</v>
      </c>
      <c r="U16" s="439">
        <f>IF($A16&lt;&gt;"", INDEX('9. Drawdown Rates'!$A$1:$O$101,ROW($E16),5), "")</f>
        <v>4</v>
      </c>
      <c r="V16" s="439">
        <f>IF($A16&lt;&gt;"", INDEX('10. Funds recaptured by HUD'!$A$1:$O$101,ROW($E19),5), "")</f>
        <v>5</v>
      </c>
      <c r="W16" s="439">
        <f>IF($A16&lt;&gt;"", INDEX('11. Timely APR Submission'!$A$1:$O$101,ROW($E16),5), "")</f>
        <v>4</v>
      </c>
      <c r="X16" s="439">
        <f>IF($A16&lt;&gt;"", INDEX('12. Cost per Household'!$A$1:$N$101,ROW($E17),7), "")</f>
        <v>2</v>
      </c>
      <c r="Y16" s="439">
        <f>IF($A16&lt;&gt;"", INDEX('13. Cost per Positive Exit'!$A$1:$O$101,ROW($E17),7), "")</f>
        <v>2</v>
      </c>
      <c r="Z16" s="439">
        <f>IF($A16&lt;&gt;"", INDEX('14. HUD Monitoring'!$A$1:$O$101,ROW($E17),5), "")</f>
        <v>0</v>
      </c>
      <c r="AA16" s="441" t="str">
        <f>IF($A16&lt;&gt;"", INDEX('15. CoC Project Description'!$A$1:$O$101,ROW($E16),4), "")</f>
        <v/>
      </c>
      <c r="AB16" s="442">
        <f>IF($A16&lt;&gt;"", INDEX('16. Opening Doors Goals'!$A$1:$O$101,ROW($E18),5), "")</f>
        <v>0</v>
      </c>
      <c r="AC16" s="441">
        <f>IF($A16&lt;&gt;"", INDEX('15a. Severity of Needs'!$A$1:$O$101,ROW($E19),5), "")</f>
        <v>2.5</v>
      </c>
      <c r="AD16" s="442">
        <f>IF($A16&lt;&gt;"", INDEX('15b. HH w-Zero Income at Entry'!$A$1:$O$101,ROW($E19),5), "")</f>
        <v>2</v>
      </c>
      <c r="AE16" s="441">
        <f>IF($A16&lt;&gt;"", INDEX('15c. Chronic HH at Entry'!$A$1:$O$101,ROW($E17),5), "")</f>
        <v>1.3250000000000002</v>
      </c>
      <c r="AF16" s="442">
        <f>IF($A16&lt;&gt;"", INDEX('16. Housing First Approach'!$A$1:$O$101,ROW($E16),5), "")</f>
        <v>10</v>
      </c>
      <c r="AG16" s="580">
        <f>IF($A16&lt;&gt;"", INDEX('17. RHAB Participation'!$A$1:$Q$101,ROW($E18),5), "")</f>
        <v>8.5714285714285712</v>
      </c>
      <c r="AH16" s="440">
        <f>IF($A16&lt;&gt;"", INDEX('18. Attended CoC Meetings'!$A$1:$P$101,ROW($E18),5), "")</f>
        <v>0</v>
      </c>
      <c r="AI16" s="440">
        <f>IF($A16&lt;&gt;"", INDEX('19. Attended CoC Trainings'!$A$1:$O$101,ROW($E18),5), "")</f>
        <v>1</v>
      </c>
      <c r="AJ16" s="440">
        <f>IF($A16&lt;&gt;"", INDEX('20. High Quality Data Entry'!$A$1:$O$101,ROW($E16),5), "")</f>
        <v>4</v>
      </c>
      <c r="AK16" s="440">
        <f>IF($A16&lt;&gt;"", INDEX('21. Timeliness of Data Entry'!$A$1:$O$101,ROW($E16),5), "")</f>
        <v>0</v>
      </c>
      <c r="AL16" s="440">
        <f>IF($A16&lt;&gt;"", INDEX('25. HMIS Bed Inventory'!$A$1:$O$101,ROW($E16),5), "")</f>
        <v>0</v>
      </c>
    </row>
    <row r="17" spans="1:38" x14ac:dyDescent="0.25">
      <c r="A17" s="35" t="str">
        <f>IF(INDEX('CoC Ranking Data'!$A$1:$CB$106,ROW($E20),4)&lt;&gt;"",INDEX('CoC Ranking Data'!$A$1:$CB$106,ROW($E20),4),"")</f>
        <v>Fitzmaurice Community Services, Inc</v>
      </c>
      <c r="B17" s="35" t="str">
        <f>IF(INDEX('CoC Ranking Data'!$A$1:$CB$106,ROW($E20),5)&lt;&gt;"",INDEX('CoC Ranking Data'!$A$1:$CB$106,ROW($E20),5),"")</f>
        <v>Pathfinders</v>
      </c>
      <c r="C17" s="300" t="str">
        <f>IF(INDEX('CoC Ranking Data'!$A$1:$CB$106,ROW($E20),6)&lt;&gt;"",INDEX('CoC Ranking Data'!$A$1:$CB$106,ROW($E20),6),"")</f>
        <v>PA0214L3T091811</v>
      </c>
      <c r="D17" s="300" t="str">
        <f>IF(INDEX('CoC Ranking Data'!$A$1:$CB$106,ROW($E20),7)&lt;&gt;"",INDEX('CoC Ranking Data'!$A$1:$CB$106,ROW($E20),7),"")</f>
        <v>PH</v>
      </c>
      <c r="E17" s="297"/>
      <c r="F17" s="443">
        <f t="shared" si="0"/>
        <v>79.05</v>
      </c>
      <c r="G17" s="443">
        <f t="shared" si="1"/>
        <v>79.05</v>
      </c>
      <c r="H17" s="327" t="str">
        <f>IF($A17&lt;&gt;"", INDEX('1a. Housing Stability (RRH)'!$A$1:$O$101,ROW($E20),5), "")</f>
        <v/>
      </c>
      <c r="I17" s="327" t="str">
        <f>IF($A17&lt;&gt;"", INDEX('1b. Housing Stability (SSO)'!$A$1:$O$101,ROW($E20),5), "")</f>
        <v/>
      </c>
      <c r="J17" s="327">
        <f>IF($A17&lt;&gt;"", INDEX('1c. Housing Stability (PSH)'!$A$1:$O$101,ROW($E20),5), "")</f>
        <v>10</v>
      </c>
      <c r="K17" s="327">
        <f>IF($A17&lt;&gt;"", INDEX('2. Returns to Homelessness'!$A$1:$O$101,ROW($E19),5), "")</f>
        <v>3</v>
      </c>
      <c r="L17" s="327" t="str">
        <f>IF($A17&lt;&gt;"", INDEX('3. Safety Improvement (DV Only)'!$A$1:$O$101,ROW($E19),4), "")</f>
        <v/>
      </c>
      <c r="M17" s="327">
        <f>IF($A17&lt;&gt;"", INDEX('4. Length of Time Homeless'!$A$1:$O$101,ROW($E19),5), "")</f>
        <v>0</v>
      </c>
      <c r="N17" s="327" t="str">
        <f>IF($A17&lt;&gt;"", INDEX('5a. Earned Income Growth'!$A$1:$O$101,ROW($E20),6), "")</f>
        <v/>
      </c>
      <c r="O17" s="327" t="str">
        <f>IF($A17&lt;&gt;"", INDEX('5b. UnEarned Income Growth'!$A$1:$O$101,ROW($E20),6), "")</f>
        <v/>
      </c>
      <c r="P17" s="327">
        <f>IF($A17&lt;&gt;"", INDEX('5c. Total Income Growth (PSH)'!$A$1:$O$101,ROW($E20),5), "")</f>
        <v>8</v>
      </c>
      <c r="Q17" s="327">
        <f>IF($A17&lt;&gt;"", INDEX('5d. Income + Only (PSH Only)'!$A$1:$O$101,ROW($E20),5), "")</f>
        <v>0</v>
      </c>
      <c r="R17" s="327">
        <f>IF($A17&lt;&gt;"", INDEX('6. Non-cash | Mainstream Ben.'!$A$1:$O$101,ROW($E18),5), "")</f>
        <v>7</v>
      </c>
      <c r="S17" s="438">
        <f>IF($A17&lt;&gt;"", INDEX('7. Project Part. Eligibility'!$A$1:$N$101,ROW($E20),5), "")</f>
        <v>2</v>
      </c>
      <c r="T17" s="438">
        <f>IF($A17&lt;&gt;"", INDEX('8. Unit Utilization Rate'!$A$1:$O$101,ROW($E19),7), "")</f>
        <v>5</v>
      </c>
      <c r="U17" s="439">
        <f>IF($A17&lt;&gt;"", INDEX('9. Drawdown Rates'!$A$1:$O$101,ROW($E17),5), "")</f>
        <v>2</v>
      </c>
      <c r="V17" s="439">
        <f>IF($A17&lt;&gt;"", INDEX('10. Funds recaptured by HUD'!$A$1:$O$101,ROW($E20),5), "")</f>
        <v>5</v>
      </c>
      <c r="W17" s="439">
        <f>IF($A17&lt;&gt;"", INDEX('11. Timely APR Submission'!$A$1:$O$101,ROW($E17),5), "")</f>
        <v>4</v>
      </c>
      <c r="X17" s="439">
        <f>IF($A17&lt;&gt;"", INDEX('12. Cost per Household'!$A$1:$N$101,ROW($E18),7), "")</f>
        <v>0</v>
      </c>
      <c r="Y17" s="439">
        <f>IF($A17&lt;&gt;"", INDEX('13. Cost per Positive Exit'!$A$1:$O$101,ROW($E18),7), "")</f>
        <v>0</v>
      </c>
      <c r="Z17" s="439">
        <f>IF($A17&lt;&gt;"", INDEX('14. HUD Monitoring'!$A$1:$O$101,ROW($E18),5), "")</f>
        <v>0</v>
      </c>
      <c r="AA17" s="441" t="str">
        <f>IF($A17&lt;&gt;"", INDEX('15. CoC Project Description'!$A$1:$O$101,ROW($E17),4), "")</f>
        <v/>
      </c>
      <c r="AB17" s="442">
        <f>IF($A17&lt;&gt;"", INDEX('16. Opening Doors Goals'!$A$1:$O$101,ROW($E19),5), "")</f>
        <v>0</v>
      </c>
      <c r="AC17" s="441">
        <f>IF($A17&lt;&gt;"", INDEX('15a. Severity of Needs'!$A$1:$O$101,ROW($E20),5), "")</f>
        <v>2.5</v>
      </c>
      <c r="AD17" s="442">
        <f>IF($A17&lt;&gt;"", INDEX('15b. HH w-Zero Income at Entry'!$A$1:$O$101,ROW($E20),5), "")</f>
        <v>0</v>
      </c>
      <c r="AE17" s="441">
        <f>IF($A17&lt;&gt;"", INDEX('15c. Chronic HH at Entry'!$A$1:$O$101,ROW($E18),5), "")</f>
        <v>0.55000000000000004</v>
      </c>
      <c r="AF17" s="442">
        <f>IF($A17&lt;&gt;"", INDEX('16. Housing First Approach'!$A$1:$O$101,ROW($E17),5), "")</f>
        <v>10</v>
      </c>
      <c r="AG17" s="580">
        <f>IF($A17&lt;&gt;"", INDEX('17. RHAB Participation'!$A$1:$Q$101,ROW($E19),5), "")</f>
        <v>11</v>
      </c>
      <c r="AH17" s="440">
        <f>IF($A17&lt;&gt;"", INDEX('18. Attended CoC Meetings'!$A$1:$P$101,ROW($E19),5), "")</f>
        <v>0</v>
      </c>
      <c r="AI17" s="440">
        <f>IF($A17&lt;&gt;"", INDEX('19. Attended CoC Trainings'!$A$1:$O$101,ROW($E19),5), "")</f>
        <v>5</v>
      </c>
      <c r="AJ17" s="440">
        <f>IF($A17&lt;&gt;"", INDEX('20. High Quality Data Entry'!$A$1:$O$101,ROW($E17),5), "")</f>
        <v>4</v>
      </c>
      <c r="AK17" s="440">
        <f>IF($A17&lt;&gt;"", INDEX('21. Timeliness of Data Entry'!$A$1:$O$101,ROW($E17),5), "")</f>
        <v>0</v>
      </c>
      <c r="AL17" s="440">
        <f>IF($A17&lt;&gt;"", INDEX('25. HMIS Bed Inventory'!$A$1:$O$101,ROW($E17),5), "")</f>
        <v>0</v>
      </c>
    </row>
    <row r="18" spans="1:38" x14ac:dyDescent="0.25">
      <c r="A18" s="35" t="str">
        <f>IF(INDEX('CoC Ranking Data'!$A$1:$CB$106,ROW($E21),4)&lt;&gt;"",INDEX('CoC Ranking Data'!$A$1:$CB$106,ROW($E21),4),"")</f>
        <v>Housing Authority of Monroe County</v>
      </c>
      <c r="B18" s="35" t="str">
        <f>IF(INDEX('CoC Ranking Data'!$A$1:$CB$106,ROW($E21),5)&lt;&gt;"",INDEX('CoC Ranking Data'!$A$1:$CB$106,ROW($E21),5),"")</f>
        <v>Shelter Plus Care MC</v>
      </c>
      <c r="C18" s="300" t="str">
        <f>IF(INDEX('CoC Ranking Data'!$A$1:$CB$106,ROW($E21),6)&lt;&gt;"",INDEX('CoC Ranking Data'!$A$1:$CB$106,ROW($E21),6),"")</f>
        <v>PA0219L3T091808</v>
      </c>
      <c r="D18" s="300" t="str">
        <f>IF(INDEX('CoC Ranking Data'!$A$1:$CB$106,ROW($E21),7)&lt;&gt;"",INDEX('CoC Ranking Data'!$A$1:$CB$106,ROW($E21),7),"")</f>
        <v>PH</v>
      </c>
      <c r="E18" s="297"/>
      <c r="F18" s="443">
        <f t="shared" si="0"/>
        <v>81.150000000000006</v>
      </c>
      <c r="G18" s="443">
        <f t="shared" si="1"/>
        <v>81.150000000000006</v>
      </c>
      <c r="H18" s="327" t="str">
        <f>IF($A18&lt;&gt;"", INDEX('1a. Housing Stability (RRH)'!$A$1:$O$101,ROW($E21),5), "")</f>
        <v/>
      </c>
      <c r="I18" s="327" t="str">
        <f>IF($A18&lt;&gt;"", INDEX('1b. Housing Stability (SSO)'!$A$1:$O$101,ROW($E21),5), "")</f>
        <v/>
      </c>
      <c r="J18" s="327">
        <f>IF($A18&lt;&gt;"", INDEX('1c. Housing Stability (PSH)'!$A$1:$O$101,ROW($E21),5), "")</f>
        <v>10</v>
      </c>
      <c r="K18" s="327">
        <f>IF($A18&lt;&gt;"", INDEX('2. Returns to Homelessness'!$A$1:$O$101,ROW($E20),5), "")</f>
        <v>3</v>
      </c>
      <c r="L18" s="327" t="str">
        <f>IF($A18&lt;&gt;"", INDEX('3. Safety Improvement (DV Only)'!$A$1:$O$101,ROW($E20),4), "")</f>
        <v/>
      </c>
      <c r="M18" s="327">
        <f>IF($A18&lt;&gt;"", INDEX('4. Length of Time Homeless'!$A$1:$O$101,ROW($E20),5), "")</f>
        <v>0</v>
      </c>
      <c r="N18" s="327" t="str">
        <f>IF($A18&lt;&gt;"", INDEX('5a. Earned Income Growth'!$A$1:$O$101,ROW($E21),6), "")</f>
        <v/>
      </c>
      <c r="O18" s="327" t="str">
        <f>IF($A18&lt;&gt;"", INDEX('5b. UnEarned Income Growth'!$A$1:$O$101,ROW($E21),6), "")</f>
        <v/>
      </c>
      <c r="P18" s="327">
        <f>IF($A18&lt;&gt;"", INDEX('5c. Total Income Growth (PSH)'!$A$1:$O$101,ROW($E21),5), "")</f>
        <v>5</v>
      </c>
      <c r="Q18" s="327">
        <f>IF($A18&lt;&gt;"", INDEX('5d. Income + Only (PSH Only)'!$A$1:$O$101,ROW($E21),5), "")</f>
        <v>0</v>
      </c>
      <c r="R18" s="327">
        <f>IF($A18&lt;&gt;"", INDEX('6. Non-cash | Mainstream Ben.'!$A$1:$O$101,ROW($E19),5), "")</f>
        <v>7</v>
      </c>
      <c r="S18" s="438">
        <f>IF($A18&lt;&gt;"", INDEX('7. Project Part. Eligibility'!$A$1:$N$101,ROW($E21),5), "")</f>
        <v>5</v>
      </c>
      <c r="T18" s="438">
        <f>IF($A18&lt;&gt;"", INDEX('8. Unit Utilization Rate'!$A$1:$O$101,ROW($E20),7), "")</f>
        <v>5</v>
      </c>
      <c r="U18" s="439">
        <f>IF($A18&lt;&gt;"", INDEX('9. Drawdown Rates'!$A$1:$O$101,ROW($E18),5), "")</f>
        <v>4</v>
      </c>
      <c r="V18" s="439">
        <f>IF($A18&lt;&gt;"", INDEX('10. Funds recaptured by HUD'!$A$1:$O$101,ROW($E21),5), "")</f>
        <v>1</v>
      </c>
      <c r="W18" s="439">
        <f>IF($A18&lt;&gt;"", INDEX('11. Timely APR Submission'!$A$1:$O$101,ROW($E18),5), "")</f>
        <v>4</v>
      </c>
      <c r="X18" s="439">
        <f>IF($A18&lt;&gt;"", INDEX('12. Cost per Household'!$A$1:$N$101,ROW($E19),7), "")</f>
        <v>3</v>
      </c>
      <c r="Y18" s="439">
        <f>IF($A18&lt;&gt;"", INDEX('13. Cost per Positive Exit'!$A$1:$O$101,ROW($E19),7), "")</f>
        <v>3</v>
      </c>
      <c r="Z18" s="439">
        <f>IF($A18&lt;&gt;"", INDEX('14. HUD Monitoring'!$A$1:$O$101,ROW($E19),5), "")</f>
        <v>0</v>
      </c>
      <c r="AA18" s="441" t="str">
        <f>IF($A18&lt;&gt;"", INDEX('15. CoC Project Description'!$A$1:$O$101,ROW($E18),4), "")</f>
        <v/>
      </c>
      <c r="AB18" s="442">
        <f>IF($A18&lt;&gt;"", INDEX('16. Opening Doors Goals'!$A$1:$O$101,ROW($E20),5), "")</f>
        <v>0</v>
      </c>
      <c r="AC18" s="441">
        <f>IF($A18&lt;&gt;"", INDEX('15a. Severity of Needs'!$A$1:$O$101,ROW($E21),5), "")</f>
        <v>0</v>
      </c>
      <c r="AD18" s="442">
        <f>IF($A18&lt;&gt;"", INDEX('15b. HH w-Zero Income at Entry'!$A$1:$O$101,ROW($E21),5), "")</f>
        <v>1</v>
      </c>
      <c r="AE18" s="441">
        <f>IF($A18&lt;&gt;"", INDEX('15c. Chronic HH at Entry'!$A$1:$O$101,ROW($E19),5), "")</f>
        <v>0.15</v>
      </c>
      <c r="AF18" s="442">
        <f>IF($A18&lt;&gt;"", INDEX('16. Housing First Approach'!$A$1:$O$101,ROW($E18),5), "")</f>
        <v>10</v>
      </c>
      <c r="AG18" s="580">
        <f>IF($A18&lt;&gt;"", INDEX('17. RHAB Participation'!$A$1:$Q$101,ROW($E20),5), "")</f>
        <v>11</v>
      </c>
      <c r="AH18" s="440">
        <f>IF($A18&lt;&gt;"", INDEX('18. Attended CoC Meetings'!$A$1:$P$101,ROW($E20),5), "")</f>
        <v>0</v>
      </c>
      <c r="AI18" s="440">
        <f>IF($A18&lt;&gt;"", INDEX('19. Attended CoC Trainings'!$A$1:$O$101,ROW($E20),5), "")</f>
        <v>5</v>
      </c>
      <c r="AJ18" s="440">
        <f>IF($A18&lt;&gt;"", INDEX('20. High Quality Data Entry'!$A$1:$O$101,ROW($E18),5), "")</f>
        <v>4</v>
      </c>
      <c r="AK18" s="440">
        <f>IF($A18&lt;&gt;"", INDEX('21. Timeliness of Data Entry'!$A$1:$O$101,ROW($E18),5), "")</f>
        <v>0</v>
      </c>
      <c r="AL18" s="440">
        <f>IF($A18&lt;&gt;"", INDEX('25. HMIS Bed Inventory'!$A$1:$O$101,ROW($E18),5), "")</f>
        <v>0</v>
      </c>
    </row>
    <row r="19" spans="1:38" x14ac:dyDescent="0.25">
      <c r="A19" s="35" t="str">
        <f>IF(INDEX('CoC Ranking Data'!$A$1:$CB$106,ROW($E22),4)&lt;&gt;"",INDEX('CoC Ranking Data'!$A$1:$CB$106,ROW($E22),4),"")</f>
        <v>Housing Authority of the County of Cumberland</v>
      </c>
      <c r="B19" s="35" t="str">
        <f>IF(INDEX('CoC Ranking Data'!$A$1:$CB$106,ROW($E22),5)&lt;&gt;"",INDEX('CoC Ranking Data'!$A$1:$CB$106,ROW($E22),5),"")</f>
        <v>Carlisle Supportive Housing Program</v>
      </c>
      <c r="C19" s="300" t="str">
        <f>IF(INDEX('CoC Ranking Data'!$A$1:$CB$106,ROW($E22),6)&lt;&gt;"",INDEX('CoC Ranking Data'!$A$1:$CB$106,ROW($E22),6),"")</f>
        <v>PA0553L3T091808</v>
      </c>
      <c r="D19" s="300" t="str">
        <f>IF(INDEX('CoC Ranking Data'!$A$1:$CB$106,ROW($E22),7)&lt;&gt;"",INDEX('CoC Ranking Data'!$A$1:$CB$106,ROW($E22),7),"")</f>
        <v>PH</v>
      </c>
      <c r="E19" s="297"/>
      <c r="F19" s="443">
        <f t="shared" si="0"/>
        <v>84</v>
      </c>
      <c r="G19" s="443">
        <f t="shared" si="1"/>
        <v>84</v>
      </c>
      <c r="H19" s="327" t="str">
        <f>IF($A19&lt;&gt;"", INDEX('1a. Housing Stability (RRH)'!$A$1:$O$101,ROW($E22),5), "")</f>
        <v/>
      </c>
      <c r="I19" s="327" t="str">
        <f>IF($A19&lt;&gt;"", INDEX('1b. Housing Stability (SSO)'!$A$1:$O$101,ROW($E22),5), "")</f>
        <v/>
      </c>
      <c r="J19" s="327">
        <f>IF($A19&lt;&gt;"", INDEX('1c. Housing Stability (PSH)'!$A$1:$O$101,ROW($E22),5), "")</f>
        <v>10</v>
      </c>
      <c r="K19" s="327">
        <f>IF($A19&lt;&gt;"", INDEX('2. Returns to Homelessness'!$A$1:$O$101,ROW($E21),5), "")</f>
        <v>3</v>
      </c>
      <c r="L19" s="327" t="str">
        <f>IF($A19&lt;&gt;"", INDEX('3. Safety Improvement (DV Only)'!$A$1:$O$101,ROW($E21),4), "")</f>
        <v/>
      </c>
      <c r="M19" s="327">
        <f>IF($A19&lt;&gt;"", INDEX('4. Length of Time Homeless'!$A$1:$O$101,ROW($E21),5), "")</f>
        <v>0</v>
      </c>
      <c r="N19" s="327" t="str">
        <f>IF($A19&lt;&gt;"", INDEX('5a. Earned Income Growth'!$A$1:$O$101,ROW($E22),6), "")</f>
        <v/>
      </c>
      <c r="O19" s="327" t="str">
        <f>IF($A19&lt;&gt;"", INDEX('5b. UnEarned Income Growth'!$A$1:$O$101,ROW($E22),6), "")</f>
        <v/>
      </c>
      <c r="P19" s="327">
        <f>IF($A19&lt;&gt;"", INDEX('5c. Total Income Growth (PSH)'!$A$1:$O$101,ROW($E22),5), "")</f>
        <v>0</v>
      </c>
      <c r="Q19" s="327">
        <f>IF($A19&lt;&gt;"", INDEX('5d. Income + Only (PSH Only)'!$A$1:$O$101,ROW($E22),5), "")</f>
        <v>0</v>
      </c>
      <c r="R19" s="327">
        <f>IF($A19&lt;&gt;"", INDEX('6. Non-cash | Mainstream Ben.'!$A$1:$O$101,ROW($E20),5), "")</f>
        <v>7</v>
      </c>
      <c r="S19" s="438">
        <f>IF($A19&lt;&gt;"", INDEX('7. Project Part. Eligibility'!$A$1:$N$101,ROW($E22),5), "")</f>
        <v>5</v>
      </c>
      <c r="T19" s="438">
        <f>IF($A19&lt;&gt;"", INDEX('8. Unit Utilization Rate'!$A$1:$O$101,ROW($E21),7), "")</f>
        <v>5</v>
      </c>
      <c r="U19" s="439">
        <f>IF($A19&lt;&gt;"", INDEX('9. Drawdown Rates'!$A$1:$O$101,ROW($E19),5), "")</f>
        <v>4</v>
      </c>
      <c r="V19" s="439">
        <f>IF($A19&lt;&gt;"", INDEX('10. Funds recaptured by HUD'!$A$1:$O$101,ROW($E22),5), "")</f>
        <v>5</v>
      </c>
      <c r="W19" s="439">
        <f>IF($A19&lt;&gt;"", INDEX('11. Timely APR Submission'!$A$1:$O$101,ROW($E19),5), "")</f>
        <v>4</v>
      </c>
      <c r="X19" s="439">
        <f>IF($A19&lt;&gt;"", INDEX('12. Cost per Household'!$A$1:$N$101,ROW($E20),7), "")</f>
        <v>2</v>
      </c>
      <c r="Y19" s="439">
        <f>IF($A19&lt;&gt;"", INDEX('13. Cost per Positive Exit'!$A$1:$O$101,ROW($E20),7), "")</f>
        <v>2</v>
      </c>
      <c r="Z19" s="439">
        <f>IF($A19&lt;&gt;"", INDEX('14. HUD Monitoring'!$A$1:$O$101,ROW($E20),5), "")</f>
        <v>0</v>
      </c>
      <c r="AA19" s="441" t="str">
        <f>IF($A19&lt;&gt;"", INDEX('15. CoC Project Description'!$A$1:$O$101,ROW($E19),4), "")</f>
        <v/>
      </c>
      <c r="AB19" s="442">
        <f>IF($A19&lt;&gt;"", INDEX('16. Opening Doors Goals'!$A$1:$O$101,ROW($E21),5), "")</f>
        <v>0</v>
      </c>
      <c r="AC19" s="441">
        <f>IF($A19&lt;&gt;"", INDEX('15a. Severity of Needs'!$A$1:$O$101,ROW($E22),5), "")</f>
        <v>2.5</v>
      </c>
      <c r="AD19" s="442">
        <f>IF($A19&lt;&gt;"", INDEX('15b. HH w-Zero Income at Entry'!$A$1:$O$101,ROW($E22),5), "")</f>
        <v>2</v>
      </c>
      <c r="AE19" s="441">
        <f>IF($A19&lt;&gt;"", INDEX('15c. Chronic HH at Entry'!$A$1:$O$101,ROW($E20),5), "")</f>
        <v>2.5</v>
      </c>
      <c r="AF19" s="442">
        <f>IF($A19&lt;&gt;"", INDEX('16. Housing First Approach'!$A$1:$O$101,ROW($E19),5), "")</f>
        <v>10</v>
      </c>
      <c r="AG19" s="580">
        <f>IF($A19&lt;&gt;"", INDEX('17. RHAB Participation'!$A$1:$Q$101,ROW($E21),5), "")</f>
        <v>11</v>
      </c>
      <c r="AH19" s="440">
        <f>IF($A19&lt;&gt;"", INDEX('18. Attended CoC Meetings'!$A$1:$P$101,ROW($E21),5), "")</f>
        <v>0</v>
      </c>
      <c r="AI19" s="440">
        <f>IF($A19&lt;&gt;"", INDEX('19. Attended CoC Trainings'!$A$1:$O$101,ROW($E21),5), "")</f>
        <v>5</v>
      </c>
      <c r="AJ19" s="440">
        <f>IF($A19&lt;&gt;"", INDEX('20. High Quality Data Entry'!$A$1:$O$101,ROW($E19),5), "")</f>
        <v>4</v>
      </c>
      <c r="AK19" s="440">
        <f>IF($A19&lt;&gt;"", INDEX('21. Timeliness of Data Entry'!$A$1:$O$101,ROW($E19),5), "")</f>
        <v>0</v>
      </c>
      <c r="AL19" s="440">
        <f>IF($A19&lt;&gt;"", INDEX('25. HMIS Bed Inventory'!$A$1:$O$101,ROW($E19),5), "")</f>
        <v>0</v>
      </c>
    </row>
    <row r="20" spans="1:38" x14ac:dyDescent="0.25">
      <c r="A20" s="35" t="str">
        <f>IF(INDEX('CoC Ranking Data'!$A$1:$CB$106,ROW($E23),4)&lt;&gt;"",INDEX('CoC Ranking Data'!$A$1:$CB$106,ROW($E23),4),"")</f>
        <v>Housing Authority of the County of Cumberland</v>
      </c>
      <c r="B20" s="35" t="str">
        <f>IF(INDEX('CoC Ranking Data'!$A$1:$CB$106,ROW($E23),5)&lt;&gt;"",INDEX('CoC Ranking Data'!$A$1:$CB$106,ROW($E23),5),"")</f>
        <v>Perry County Rapid ReHousing</v>
      </c>
      <c r="C20" s="300" t="str">
        <f>IF(INDEX('CoC Ranking Data'!$A$1:$CB$106,ROW($E23),6)&lt;&gt;"",INDEX('CoC Ranking Data'!$A$1:$CB$106,ROW($E23),6),"")</f>
        <v>PA0514L3T091805</v>
      </c>
      <c r="D20" s="300" t="str">
        <f>IF(INDEX('CoC Ranking Data'!$A$1:$CB$106,ROW($E23),7)&lt;&gt;"",INDEX('CoC Ranking Data'!$A$1:$CB$106,ROW($E23),7),"")</f>
        <v>PH-RRH</v>
      </c>
      <c r="E20" s="297"/>
      <c r="F20" s="443">
        <f t="shared" si="0"/>
        <v>74.8</v>
      </c>
      <c r="G20" s="443">
        <f t="shared" si="1"/>
        <v>74.8</v>
      </c>
      <c r="H20" s="327">
        <f>IF($A20&lt;&gt;"", INDEX('1a. Housing Stability (RRH)'!$A$1:$O$101,ROW($E23),5), "")</f>
        <v>10</v>
      </c>
      <c r="I20" s="327" t="str">
        <f>IF($A20&lt;&gt;"", INDEX('1b. Housing Stability (SSO)'!$A$1:$O$101,ROW($E23),5), "")</f>
        <v/>
      </c>
      <c r="J20" s="327" t="str">
        <f>IF($A20&lt;&gt;"", INDEX('1c. Housing Stability (PSH)'!$A$1:$O$101,ROW($E23),5), "")</f>
        <v/>
      </c>
      <c r="K20" s="327">
        <f>IF($A20&lt;&gt;"", INDEX('2. Returns to Homelessness'!$A$1:$O$101,ROW($E22),5), "")</f>
        <v>3</v>
      </c>
      <c r="L20" s="327" t="str">
        <f>IF($A20&lt;&gt;"", INDEX('3. Safety Improvement (DV Only)'!$A$1:$O$101,ROW($E22),4), "")</f>
        <v/>
      </c>
      <c r="M20" s="327">
        <f>IF($A20&lt;&gt;"", INDEX('4. Length of Time Homeless'!$A$1:$O$101,ROW($E22),5), "")</f>
        <v>0</v>
      </c>
      <c r="N20" s="327">
        <f>IF($A20&lt;&gt;"", INDEX('5a. Earned Income Growth'!$A$1:$O$101,ROW($E23),6), "")</f>
        <v>0</v>
      </c>
      <c r="O20" s="327">
        <f>IF($A20&lt;&gt;"", INDEX('5b. UnEarned Income Growth'!$A$1:$O$101,ROW($E23),6), "")</f>
        <v>0</v>
      </c>
      <c r="P20" s="327" t="str">
        <f>IF($A20&lt;&gt;"", INDEX('5c. Total Income Growth (PSH)'!$A$1:$O$101,ROW($E23),5), "")</f>
        <v/>
      </c>
      <c r="Q20" s="327">
        <f>IF($A20&lt;&gt;"", INDEX('5d. Income + Only (PSH Only)'!$A$1:$O$101,ROW($E23),5), "")</f>
        <v>0</v>
      </c>
      <c r="R20" s="327">
        <f>IF($A20&lt;&gt;"", INDEX('6. Non-cash | Mainstream Ben.'!$A$1:$O$101,ROW($E21),5), "")</f>
        <v>3</v>
      </c>
      <c r="S20" s="438">
        <f>IF($A20&lt;&gt;"", INDEX('7. Project Part. Eligibility'!$A$1:$N$101,ROW($E23),5), "")</f>
        <v>5</v>
      </c>
      <c r="T20" s="438">
        <f>IF($A20&lt;&gt;"", INDEX('8. Unit Utilization Rate'!$A$1:$O$101,ROW($E22),7), "")</f>
        <v>5</v>
      </c>
      <c r="U20" s="439">
        <f>IF($A20&lt;&gt;"", INDEX('9. Drawdown Rates'!$A$1:$O$101,ROW($E20),5), "")</f>
        <v>4</v>
      </c>
      <c r="V20" s="439">
        <f>IF($A20&lt;&gt;"", INDEX('10. Funds recaptured by HUD'!$A$1:$O$101,ROW($E23),5), "")</f>
        <v>2</v>
      </c>
      <c r="W20" s="439">
        <f>IF($A20&lt;&gt;"", INDEX('11. Timely APR Submission'!$A$1:$O$101,ROW($E20),5), "")</f>
        <v>4</v>
      </c>
      <c r="X20" s="439">
        <f>IF($A20&lt;&gt;"", INDEX('12. Cost per Household'!$A$1:$N$101,ROW($E21),7), "")</f>
        <v>3</v>
      </c>
      <c r="Y20" s="439">
        <f>IF($A20&lt;&gt;"", INDEX('13. Cost per Positive Exit'!$A$1:$O$101,ROW($E21),7), "")</f>
        <v>3</v>
      </c>
      <c r="Z20" s="439">
        <f>IF($A20&lt;&gt;"", INDEX('14. HUD Monitoring'!$A$1:$O$101,ROW($E21),5), "")</f>
        <v>0</v>
      </c>
      <c r="AA20" s="441" t="str">
        <f>IF($A20&lt;&gt;"", INDEX('15. CoC Project Description'!$A$1:$O$101,ROW($E20),4), "")</f>
        <v/>
      </c>
      <c r="AB20" s="442">
        <f>IF($A20&lt;&gt;"", INDEX('16. Opening Doors Goals'!$A$1:$O$101,ROW($E22),5), "")</f>
        <v>0</v>
      </c>
      <c r="AC20" s="441">
        <f>IF($A20&lt;&gt;"", INDEX('15a. Severity of Needs'!$A$1:$O$101,ROW($E23),5), "")</f>
        <v>2.5</v>
      </c>
      <c r="AD20" s="442">
        <f>IF($A20&lt;&gt;"", INDEX('15b. HH w-Zero Income at Entry'!$A$1:$O$101,ROW($E23),5), "")</f>
        <v>0</v>
      </c>
      <c r="AE20" s="441">
        <f>IF($A20&lt;&gt;"", INDEX('15c. Chronic HH at Entry'!$A$1:$O$101,ROW($E21),5), "")</f>
        <v>0.3</v>
      </c>
      <c r="AF20" s="442">
        <f>IF($A20&lt;&gt;"", INDEX('16. Housing First Approach'!$A$1:$O$101,ROW($E20),5), "")</f>
        <v>10</v>
      </c>
      <c r="AG20" s="580">
        <f>IF($A20&lt;&gt;"", INDEX('17. RHAB Participation'!$A$1:$Q$101,ROW($E22),5), "")</f>
        <v>11</v>
      </c>
      <c r="AH20" s="440">
        <f>IF($A20&lt;&gt;"", INDEX('18. Attended CoC Meetings'!$A$1:$P$101,ROW($E22),5), "")</f>
        <v>0</v>
      </c>
      <c r="AI20" s="440">
        <f>IF($A20&lt;&gt;"", INDEX('19. Attended CoC Trainings'!$A$1:$O$101,ROW($E22),5), "")</f>
        <v>5</v>
      </c>
      <c r="AJ20" s="440">
        <f>IF($A20&lt;&gt;"", INDEX('20. High Quality Data Entry'!$A$1:$O$101,ROW($E20),5), "")</f>
        <v>4</v>
      </c>
      <c r="AK20" s="440">
        <f>IF($A20&lt;&gt;"", INDEX('21. Timeliness of Data Entry'!$A$1:$O$101,ROW($E20),5), "")</f>
        <v>0</v>
      </c>
      <c r="AL20" s="440">
        <f>IF($A20&lt;&gt;"", INDEX('25. HMIS Bed Inventory'!$A$1:$O$101,ROW($E20),5), "")</f>
        <v>0</v>
      </c>
    </row>
    <row r="21" spans="1:38" x14ac:dyDescent="0.25">
      <c r="A21" s="35" t="str">
        <f>IF(INDEX('CoC Ranking Data'!$A$1:$CB$106,ROW($E24),4)&lt;&gt;"",INDEX('CoC Ranking Data'!$A$1:$CB$106,ROW($E24),4),"")</f>
        <v>Housing Authority of the County of Cumberland</v>
      </c>
      <c r="B21" s="35" t="str">
        <f>IF(INDEX('CoC Ranking Data'!$A$1:$CB$106,ROW($E24),5)&lt;&gt;"",INDEX('CoC Ranking Data'!$A$1:$CB$106,ROW($E24),5),"")</f>
        <v>Perry County Veterans Program</v>
      </c>
      <c r="C21" s="300" t="str">
        <f>IF(INDEX('CoC Ranking Data'!$A$1:$CB$106,ROW($E24),6)&lt;&gt;"",INDEX('CoC Ranking Data'!$A$1:$CB$106,ROW($E24),6),"")</f>
        <v>PA0177L3T091806</v>
      </c>
      <c r="D21" s="300" t="str">
        <f>IF(INDEX('CoC Ranking Data'!$A$1:$CB$106,ROW($E24),7)&lt;&gt;"",INDEX('CoC Ranking Data'!$A$1:$CB$106,ROW($E24),7),"")</f>
        <v>PH</v>
      </c>
      <c r="E21" s="297"/>
      <c r="F21" s="443">
        <f t="shared" si="0"/>
        <v>71.5</v>
      </c>
      <c r="G21" s="443">
        <f t="shared" si="1"/>
        <v>71.5</v>
      </c>
      <c r="H21" s="327" t="str">
        <f>IF($A21&lt;&gt;"", INDEX('1a. Housing Stability (RRH)'!$A$1:$O$101,ROW($E24),5), "")</f>
        <v/>
      </c>
      <c r="I21" s="327" t="str">
        <f>IF($A21&lt;&gt;"", INDEX('1b. Housing Stability (SSO)'!$A$1:$O$101,ROW($E24),5), "")</f>
        <v/>
      </c>
      <c r="J21" s="327">
        <f>IF($A21&lt;&gt;"", INDEX('1c. Housing Stability (PSH)'!$A$1:$O$101,ROW($E24),5), "")</f>
        <v>10</v>
      </c>
      <c r="K21" s="327">
        <f>IF($A21&lt;&gt;"", INDEX('2. Returns to Homelessness'!$A$1:$O$101,ROW($E23),5), "")</f>
        <v>3</v>
      </c>
      <c r="L21" s="327" t="str">
        <f>IF($A21&lt;&gt;"", INDEX('3. Safety Improvement (DV Only)'!$A$1:$O$101,ROW($E23),4), "")</f>
        <v/>
      </c>
      <c r="M21" s="327">
        <f>IF($A21&lt;&gt;"", INDEX('4. Length of Time Homeless'!$A$1:$O$101,ROW($E23),5), "")</f>
        <v>0</v>
      </c>
      <c r="N21" s="327" t="str">
        <f>IF($A21&lt;&gt;"", INDEX('5a. Earned Income Growth'!$A$1:$O$101,ROW($E24),6), "")</f>
        <v/>
      </c>
      <c r="O21" s="327" t="str">
        <f>IF($A21&lt;&gt;"", INDEX('5b. UnEarned Income Growth'!$A$1:$O$101,ROW($E24),6), "")</f>
        <v/>
      </c>
      <c r="P21" s="327">
        <f>IF($A21&lt;&gt;"", INDEX('5c. Total Income Growth (PSH)'!$A$1:$O$101,ROW($E24),5), "")</f>
        <v>8</v>
      </c>
      <c r="Q21" s="327">
        <f>IF($A21&lt;&gt;"", INDEX('5d. Income + Only (PSH Only)'!$A$1:$O$101,ROW($E24),5), "")</f>
        <v>0</v>
      </c>
      <c r="R21" s="327">
        <f>IF($A21&lt;&gt;"", INDEX('6. Non-cash | Mainstream Ben.'!$A$1:$O$101,ROW($E22),5), "")</f>
        <v>7</v>
      </c>
      <c r="S21" s="438">
        <f>IF($A21&lt;&gt;"", INDEX('7. Project Part. Eligibility'!$A$1:$N$101,ROW($E24),5), "")</f>
        <v>5</v>
      </c>
      <c r="T21" s="438">
        <f>IF($A21&lt;&gt;"", INDEX('8. Unit Utilization Rate'!$A$1:$O$101,ROW($E23),7), "")</f>
        <v>0</v>
      </c>
      <c r="U21" s="439">
        <f>IF($A21&lt;&gt;"", INDEX('9. Drawdown Rates'!$A$1:$O$101,ROW($E21),5), "")</f>
        <v>0</v>
      </c>
      <c r="V21" s="439">
        <f>IF($A21&lt;&gt;"", INDEX('10. Funds recaptured by HUD'!$A$1:$O$101,ROW($E24),5), "")</f>
        <v>5</v>
      </c>
      <c r="W21" s="439" t="str">
        <f>IF($A21&lt;&gt;"", INDEX('11. Timely APR Submission'!$A$1:$O$101,ROW($E21),5), "")</f>
        <v/>
      </c>
      <c r="X21" s="439">
        <f>IF($A21&lt;&gt;"", INDEX('12. Cost per Household'!$A$1:$N$101,ROW($E22),7), "")</f>
        <v>1</v>
      </c>
      <c r="Y21" s="439">
        <f>IF($A21&lt;&gt;"", INDEX('13. Cost per Positive Exit'!$A$1:$O$101,ROW($E22),7), "")</f>
        <v>0</v>
      </c>
      <c r="Z21" s="439">
        <f>IF($A21&lt;&gt;"", INDEX('14. HUD Monitoring'!$A$1:$O$101,ROW($E22),5), "")</f>
        <v>0</v>
      </c>
      <c r="AA21" s="441" t="str">
        <f>IF($A21&lt;&gt;"", INDEX('15. CoC Project Description'!$A$1:$O$101,ROW($E21),4), "")</f>
        <v/>
      </c>
      <c r="AB21" s="442">
        <f>IF($A21&lt;&gt;"", INDEX('16. Opening Doors Goals'!$A$1:$O$101,ROW($E23),5), "")</f>
        <v>0</v>
      </c>
      <c r="AC21" s="441">
        <f>IF($A21&lt;&gt;"", INDEX('15a. Severity of Needs'!$A$1:$O$101,ROW($E24),5), "")</f>
        <v>2.5</v>
      </c>
      <c r="AD21" s="442">
        <f>IF($A21&lt;&gt;"", INDEX('15b. HH w-Zero Income at Entry'!$A$1:$O$101,ROW($E24),5), "")</f>
        <v>0</v>
      </c>
      <c r="AE21" s="441">
        <f>IF($A21&lt;&gt;"", INDEX('15c. Chronic HH at Entry'!$A$1:$O$101,ROW($E22),5), "")</f>
        <v>0</v>
      </c>
      <c r="AF21" s="442">
        <f>IF($A21&lt;&gt;"", INDEX('16. Housing First Approach'!$A$1:$O$101,ROW($E21),5), "")</f>
        <v>10</v>
      </c>
      <c r="AG21" s="580">
        <f>IF($A21&lt;&gt;"", INDEX('17. RHAB Participation'!$A$1:$Q$101,ROW($E23),5), "")</f>
        <v>11</v>
      </c>
      <c r="AH21" s="440">
        <f>IF($A21&lt;&gt;"", INDEX('18. Attended CoC Meetings'!$A$1:$P$101,ROW($E23),5), "")</f>
        <v>0</v>
      </c>
      <c r="AI21" s="440">
        <f>IF($A21&lt;&gt;"", INDEX('19. Attended CoC Trainings'!$A$1:$O$101,ROW($E23),5), "")</f>
        <v>5</v>
      </c>
      <c r="AJ21" s="440">
        <f>IF($A21&lt;&gt;"", INDEX('20. High Quality Data Entry'!$A$1:$O$101,ROW($E21),5), "")</f>
        <v>4</v>
      </c>
      <c r="AK21" s="440">
        <f>IF($A21&lt;&gt;"", INDEX('21. Timeliness of Data Entry'!$A$1:$O$101,ROW($E21),5), "")</f>
        <v>0</v>
      </c>
      <c r="AL21" s="440">
        <f>IF($A21&lt;&gt;"", INDEX('25. HMIS Bed Inventory'!$A$1:$O$101,ROW($E21),5), "")</f>
        <v>0</v>
      </c>
    </row>
    <row r="22" spans="1:38" x14ac:dyDescent="0.25">
      <c r="A22" s="35" t="str">
        <f>IF(INDEX('CoC Ranking Data'!$A$1:$CB$106,ROW($E25),4)&lt;&gt;"",INDEX('CoC Ranking Data'!$A$1:$CB$106,ROW($E25),4),"")</f>
        <v>Housing Authority of the County of Cumberland</v>
      </c>
      <c r="B22" s="35" t="str">
        <f>IF(INDEX('CoC Ranking Data'!$A$1:$CB$106,ROW($E25),5)&lt;&gt;"",INDEX('CoC Ranking Data'!$A$1:$CB$106,ROW($E25),5),"")</f>
        <v>PSH Consolidated</v>
      </c>
      <c r="C22" s="300" t="str">
        <f>IF(INDEX('CoC Ranking Data'!$A$1:$CB$106,ROW($E25),6)&lt;&gt;"",INDEX('CoC Ranking Data'!$A$1:$CB$106,ROW($E25),6),"")</f>
        <v>PA0447L3T091703</v>
      </c>
      <c r="D22" s="300" t="str">
        <f>IF(INDEX('CoC Ranking Data'!$A$1:$CB$106,ROW($E25),7)&lt;&gt;"",INDEX('CoC Ranking Data'!$A$1:$CB$106,ROW($E25),7),"")</f>
        <v>PH</v>
      </c>
      <c r="E22" s="297"/>
      <c r="F22" s="443">
        <f t="shared" si="0"/>
        <v>53.524999999999999</v>
      </c>
      <c r="G22" s="443">
        <f t="shared" si="1"/>
        <v>53.524999999999999</v>
      </c>
      <c r="H22" s="327" t="str">
        <f>IF($A22&lt;&gt;"", INDEX('1a. Housing Stability (RRH)'!$A$1:$O$101,ROW($E25),5), "")</f>
        <v/>
      </c>
      <c r="I22" s="327" t="str">
        <f>IF($A22&lt;&gt;"", INDEX('1b. Housing Stability (SSO)'!$A$1:$O$101,ROW($E25),5), "")</f>
        <v/>
      </c>
      <c r="J22" s="327">
        <f>IF($A22&lt;&gt;"", INDEX('1c. Housing Stability (PSH)'!$A$1:$O$101,ROW($E25),5), "")</f>
        <v>4</v>
      </c>
      <c r="K22" s="327">
        <f>IF($A22&lt;&gt;"", INDEX('2. Returns to Homelessness'!$A$1:$O$101,ROW($E24),5), "")</f>
        <v>3</v>
      </c>
      <c r="L22" s="327" t="str">
        <f>IF($A22&lt;&gt;"", INDEX('3. Safety Improvement (DV Only)'!$A$1:$O$101,ROW($E24),4), "")</f>
        <v/>
      </c>
      <c r="M22" s="327">
        <f>IF($A22&lt;&gt;"", INDEX('4. Length of Time Homeless'!$A$1:$O$101,ROW($E24),5), "")</f>
        <v>0</v>
      </c>
      <c r="N22" s="327" t="str">
        <f>IF($A22&lt;&gt;"", INDEX('5a. Earned Income Growth'!$A$1:$O$101,ROW($E25),6), "")</f>
        <v/>
      </c>
      <c r="O22" s="327" t="str">
        <f>IF($A22&lt;&gt;"", INDEX('5b. UnEarned Income Growth'!$A$1:$O$101,ROW($E25),6), "")</f>
        <v/>
      </c>
      <c r="P22" s="327">
        <f>IF($A22&lt;&gt;"", INDEX('5c. Total Income Growth (PSH)'!$A$1:$O$101,ROW($E25),5), "")</f>
        <v>0</v>
      </c>
      <c r="Q22" s="327">
        <f>IF($A22&lt;&gt;"", INDEX('5d. Income + Only (PSH Only)'!$A$1:$O$101,ROW($E25),5), "")</f>
        <v>0</v>
      </c>
      <c r="R22" s="327">
        <f>IF($A22&lt;&gt;"", INDEX('6. Non-cash | Mainstream Ben.'!$A$1:$O$101,ROW($E23),5), "")</f>
        <v>3</v>
      </c>
      <c r="S22" s="438">
        <f>IF($A22&lt;&gt;"", INDEX('7. Project Part. Eligibility'!$A$1:$N$101,ROW($E25),5), "")</f>
        <v>0</v>
      </c>
      <c r="T22" s="438">
        <f>IF($A22&lt;&gt;"", INDEX('8. Unit Utilization Rate'!$A$1:$O$101,ROW($E24),7), "")</f>
        <v>0</v>
      </c>
      <c r="U22" s="439">
        <f>IF($A22&lt;&gt;"", INDEX('9. Drawdown Rates'!$A$1:$O$101,ROW($E22),5), "")</f>
        <v>0</v>
      </c>
      <c r="V22" s="439">
        <f>IF($A22&lt;&gt;"", INDEX('10. Funds recaptured by HUD'!$A$1:$O$101,ROW($E25),5), "")</f>
        <v>0</v>
      </c>
      <c r="W22" s="439">
        <f>IF($A22&lt;&gt;"", INDEX('11. Timely APR Submission'!$A$1:$O$101,ROW($E22),5), "")</f>
        <v>4</v>
      </c>
      <c r="X22" s="439">
        <f>IF($A22&lt;&gt;"", INDEX('12. Cost per Household'!$A$1:$N$101,ROW($E23),7), "")</f>
        <v>2</v>
      </c>
      <c r="Y22" s="439">
        <f>IF($A22&lt;&gt;"", INDEX('13. Cost per Positive Exit'!$A$1:$O$101,ROW($E23),7), "")</f>
        <v>2</v>
      </c>
      <c r="Z22" s="439">
        <f>IF($A22&lt;&gt;"", INDEX('14. HUD Monitoring'!$A$1:$O$101,ROW($E23),5), "")</f>
        <v>0</v>
      </c>
      <c r="AA22" s="441" t="str">
        <f>IF($A22&lt;&gt;"", INDEX('15. CoC Project Description'!$A$1:$O$101,ROW($E22),4), "")</f>
        <v/>
      </c>
      <c r="AB22" s="442">
        <f>IF($A22&lt;&gt;"", INDEX('16. Opening Doors Goals'!$A$1:$O$101,ROW($E24),5), "")</f>
        <v>0</v>
      </c>
      <c r="AC22" s="441">
        <f>IF($A22&lt;&gt;"", INDEX('15a. Severity of Needs'!$A$1:$O$101,ROW($E25),5), "")</f>
        <v>2.5</v>
      </c>
      <c r="AD22" s="442">
        <f>IF($A22&lt;&gt;"", INDEX('15b. HH w-Zero Income at Entry'!$A$1:$O$101,ROW($E25),5), "")</f>
        <v>2</v>
      </c>
      <c r="AE22" s="441">
        <f>IF($A22&lt;&gt;"", INDEX('15c. Chronic HH at Entry'!$A$1:$O$101,ROW($E23),5), "")</f>
        <v>1.0249999999999999</v>
      </c>
      <c r="AF22" s="442">
        <f>IF($A22&lt;&gt;"", INDEX('16. Housing First Approach'!$A$1:$O$101,ROW($E22),5), "")</f>
        <v>10</v>
      </c>
      <c r="AG22" s="580">
        <f>IF($A22&lt;&gt;"", INDEX('17. RHAB Participation'!$A$1:$Q$101,ROW($E24),5), "")</f>
        <v>11</v>
      </c>
      <c r="AH22" s="440">
        <f>IF($A22&lt;&gt;"", INDEX('18. Attended CoC Meetings'!$A$1:$P$101,ROW($E24),5), "")</f>
        <v>0</v>
      </c>
      <c r="AI22" s="440">
        <f>IF($A22&lt;&gt;"", INDEX('19. Attended CoC Trainings'!$A$1:$O$101,ROW($E24),5), "")</f>
        <v>5</v>
      </c>
      <c r="AJ22" s="440">
        <f>IF($A22&lt;&gt;"", INDEX('20. High Quality Data Entry'!$A$1:$O$101,ROW($E22),5), "")</f>
        <v>4</v>
      </c>
      <c r="AK22" s="440">
        <f>IF($A22&lt;&gt;"", INDEX('21. Timeliness of Data Entry'!$A$1:$O$101,ROW($E22),5), "")</f>
        <v>0</v>
      </c>
      <c r="AL22" s="440">
        <f>IF($A22&lt;&gt;"", INDEX('25. HMIS Bed Inventory'!$A$1:$O$101,ROW($E22),5), "")</f>
        <v>0</v>
      </c>
    </row>
    <row r="23" spans="1:38" x14ac:dyDescent="0.25">
      <c r="A23" s="35" t="str">
        <f>IF(INDEX('CoC Ranking Data'!$A$1:$CB$106,ROW($E26),4)&lt;&gt;"",INDEX('CoC Ranking Data'!$A$1:$CB$106,ROW($E26),4),"")</f>
        <v>Housing Authority of the County of Cumberland</v>
      </c>
      <c r="B23" s="35" t="str">
        <f>IF(INDEX('CoC Ranking Data'!$A$1:$CB$106,ROW($E26),5)&lt;&gt;"",INDEX('CoC Ranking Data'!$A$1:$CB$106,ROW($E26),5),"")</f>
        <v>Rapid Rehousing Cumberland Perry Lebanon</v>
      </c>
      <c r="C23" s="300" t="str">
        <f>IF(INDEX('CoC Ranking Data'!$A$1:$CB$106,ROW($E26),6)&lt;&gt;"",INDEX('CoC Ranking Data'!$A$1:$CB$106,ROW($E26),6),"")</f>
        <v>PA0812L3T091802</v>
      </c>
      <c r="D23" s="300" t="str">
        <f>IF(INDEX('CoC Ranking Data'!$A$1:$CB$106,ROW($E26),7)&lt;&gt;"",INDEX('CoC Ranking Data'!$A$1:$CB$106,ROW($E26),7),"")</f>
        <v>PH-RRH</v>
      </c>
      <c r="E23" s="297"/>
      <c r="F23" s="443">
        <f t="shared" si="0"/>
        <v>65</v>
      </c>
      <c r="G23" s="443">
        <f t="shared" si="1"/>
        <v>65</v>
      </c>
      <c r="H23" s="327">
        <f>IF($A23&lt;&gt;"", INDEX('1a. Housing Stability (RRH)'!$A$1:$O$101,ROW($E26),5), "")</f>
        <v>10</v>
      </c>
      <c r="I23" s="327" t="str">
        <f>IF($A23&lt;&gt;"", INDEX('1b. Housing Stability (SSO)'!$A$1:$O$101,ROW($E26),5), "")</f>
        <v/>
      </c>
      <c r="J23" s="327" t="str">
        <f>IF($A23&lt;&gt;"", INDEX('1c. Housing Stability (PSH)'!$A$1:$O$101,ROW($E26),5), "")</f>
        <v/>
      </c>
      <c r="K23" s="327">
        <f>IF($A23&lt;&gt;"", INDEX('2. Returns to Homelessness'!$A$1:$O$101,ROW($E25),5), "")</f>
        <v>3</v>
      </c>
      <c r="L23" s="327" t="str">
        <f>IF($A23&lt;&gt;"", INDEX('3. Safety Improvement (DV Only)'!$A$1:$O$101,ROW($E25),4), "")</f>
        <v/>
      </c>
      <c r="M23" s="327">
        <f>IF($A23&lt;&gt;"", INDEX('4. Length of Time Homeless'!$A$1:$O$101,ROW($E25),5), "")</f>
        <v>0</v>
      </c>
      <c r="N23" s="327">
        <f>IF($A23&lt;&gt;"", INDEX('5a. Earned Income Growth'!$A$1:$O$101,ROW($E26),6), "")</f>
        <v>5</v>
      </c>
      <c r="O23" s="327">
        <f>IF($A23&lt;&gt;"", INDEX('5b. UnEarned Income Growth'!$A$1:$O$101,ROW($E26),6), "")</f>
        <v>0</v>
      </c>
      <c r="P23" s="327" t="str">
        <f>IF($A23&lt;&gt;"", INDEX('5c. Total Income Growth (PSH)'!$A$1:$O$101,ROW($E26),5), "")</f>
        <v/>
      </c>
      <c r="Q23" s="327">
        <f>IF($A23&lt;&gt;"", INDEX('5d. Income + Only (PSH Only)'!$A$1:$O$101,ROW($E26),5), "")</f>
        <v>0</v>
      </c>
      <c r="R23" s="327">
        <f>IF($A23&lt;&gt;"", INDEX('6. Non-cash | Mainstream Ben.'!$A$1:$O$101,ROW($E24),5), "")</f>
        <v>7</v>
      </c>
      <c r="S23" s="438">
        <f>IF($A23&lt;&gt;"", INDEX('7. Project Part. Eligibility'!$A$1:$N$101,ROW($E26),5), "")</f>
        <v>0</v>
      </c>
      <c r="T23" s="438">
        <f>IF($A23&lt;&gt;"", INDEX('8. Unit Utilization Rate'!$A$1:$O$101,ROW($E25),7), "")</f>
        <v>0</v>
      </c>
      <c r="U23" s="439">
        <f>IF($A23&lt;&gt;"", INDEX('9. Drawdown Rates'!$A$1:$O$101,ROW($E23),5), "")</f>
        <v>4</v>
      </c>
      <c r="V23" s="439">
        <f>IF($A23&lt;&gt;"", INDEX('10. Funds recaptured by HUD'!$A$1:$O$101,ROW($E26),5), "")</f>
        <v>0</v>
      </c>
      <c r="W23" s="439">
        <f>IF($A23&lt;&gt;"", INDEX('11. Timely APR Submission'!$A$1:$O$101,ROW($E23),5), "")</f>
        <v>4</v>
      </c>
      <c r="X23" s="439">
        <f>IF($A23&lt;&gt;"", INDEX('12. Cost per Household'!$A$1:$N$101,ROW($E24),7), "")</f>
        <v>0</v>
      </c>
      <c r="Y23" s="439">
        <f>IF($A23&lt;&gt;"", INDEX('13. Cost per Positive Exit'!$A$1:$O$101,ROW($E24),7), "")</f>
        <v>0</v>
      </c>
      <c r="Z23" s="439">
        <f>IF($A23&lt;&gt;"", INDEX('14. HUD Monitoring'!$A$1:$O$101,ROW($E24),5), "")</f>
        <v>0</v>
      </c>
      <c r="AA23" s="441" t="str">
        <f>IF($A23&lt;&gt;"", INDEX('15. CoC Project Description'!$A$1:$O$101,ROW($E23),4), "")</f>
        <v/>
      </c>
      <c r="AB23" s="442">
        <f>IF($A23&lt;&gt;"", INDEX('16. Opening Doors Goals'!$A$1:$O$101,ROW($E25),5), "")</f>
        <v>0</v>
      </c>
      <c r="AC23" s="441">
        <f>IF($A23&lt;&gt;"", INDEX('15a. Severity of Needs'!$A$1:$O$101,ROW($E26),5), "")</f>
        <v>0</v>
      </c>
      <c r="AD23" s="442">
        <f>IF($A23&lt;&gt;"", INDEX('15b. HH w-Zero Income at Entry'!$A$1:$O$101,ROW($E26),5), "")</f>
        <v>2</v>
      </c>
      <c r="AE23" s="441">
        <f>IF($A23&lt;&gt;"", INDEX('15c. Chronic HH at Entry'!$A$1:$O$101,ROW($E24),5), "")</f>
        <v>0</v>
      </c>
      <c r="AF23" s="442">
        <f>IF($A23&lt;&gt;"", INDEX('16. Housing First Approach'!$A$1:$O$101,ROW($E23),5), "")</f>
        <v>10</v>
      </c>
      <c r="AG23" s="580">
        <f>IF($A23&lt;&gt;"", INDEX('17. RHAB Participation'!$A$1:$Q$101,ROW($E25),5), "")</f>
        <v>11</v>
      </c>
      <c r="AH23" s="440">
        <f>IF($A23&lt;&gt;"", INDEX('18. Attended CoC Meetings'!$A$1:$P$101,ROW($E25),5), "")</f>
        <v>0</v>
      </c>
      <c r="AI23" s="440">
        <f>IF($A23&lt;&gt;"", INDEX('19. Attended CoC Trainings'!$A$1:$O$101,ROW($E25),5), "")</f>
        <v>5</v>
      </c>
      <c r="AJ23" s="440">
        <f>IF($A23&lt;&gt;"", INDEX('20. High Quality Data Entry'!$A$1:$O$101,ROW($E23),5), "")</f>
        <v>4</v>
      </c>
      <c r="AK23" s="440">
        <f>IF($A23&lt;&gt;"", INDEX('21. Timeliness of Data Entry'!$A$1:$O$101,ROW($E23),5), "")</f>
        <v>0</v>
      </c>
      <c r="AL23" s="440">
        <f>IF($A23&lt;&gt;"", INDEX('25. HMIS Bed Inventory'!$A$1:$O$101,ROW($E23),5), "")</f>
        <v>0</v>
      </c>
    </row>
    <row r="24" spans="1:38" x14ac:dyDescent="0.25">
      <c r="A24" s="35" t="str">
        <f>IF(INDEX('CoC Ranking Data'!$A$1:$CB$106,ROW($E27),4)&lt;&gt;"",INDEX('CoC Ranking Data'!$A$1:$CB$106,ROW($E27),4),"")</f>
        <v>Housing Authority of the County of Cumberland</v>
      </c>
      <c r="B24" s="35" t="str">
        <f>IF(INDEX('CoC Ranking Data'!$A$1:$CB$106,ROW($E27),5)&lt;&gt;"",INDEX('CoC Ranking Data'!$A$1:$CB$106,ROW($E27),5),"")</f>
        <v>Rapid Rehousing II</v>
      </c>
      <c r="C24" s="300" t="str">
        <f>IF(INDEX('CoC Ranking Data'!$A$1:$CB$106,ROW($E27),6)&lt;&gt;"",INDEX('CoC Ranking Data'!$A$1:$CB$106,ROW($E27),6),"")</f>
        <v>PA0513L3T091806</v>
      </c>
      <c r="D24" s="300" t="str">
        <f>IF(INDEX('CoC Ranking Data'!$A$1:$CB$106,ROW($E27),7)&lt;&gt;"",INDEX('CoC Ranking Data'!$A$1:$CB$106,ROW($E27),7),"")</f>
        <v>PH-RRH</v>
      </c>
      <c r="E24" s="297"/>
      <c r="F24" s="443">
        <f t="shared" si="0"/>
        <v>64.325000000000003</v>
      </c>
      <c r="G24" s="443">
        <f t="shared" si="1"/>
        <v>64.325000000000003</v>
      </c>
      <c r="H24" s="327">
        <f>IF($A24&lt;&gt;"", INDEX('1a. Housing Stability (RRH)'!$A$1:$O$101,ROW($E27),5), "")</f>
        <v>4</v>
      </c>
      <c r="I24" s="327" t="str">
        <f>IF($A24&lt;&gt;"", INDEX('1b. Housing Stability (SSO)'!$A$1:$O$101,ROW($E27),5), "")</f>
        <v/>
      </c>
      <c r="J24" s="327" t="str">
        <f>IF($A24&lt;&gt;"", INDEX('1c. Housing Stability (PSH)'!$A$1:$O$101,ROW($E27),5), "")</f>
        <v/>
      </c>
      <c r="K24" s="327">
        <f>IF($A24&lt;&gt;"", INDEX('2. Returns to Homelessness'!$A$1:$O$101,ROW($E26),5), "")</f>
        <v>3</v>
      </c>
      <c r="L24" s="327" t="str">
        <f>IF($A24&lt;&gt;"", INDEX('3. Safety Improvement (DV Only)'!$A$1:$O$101,ROW($E26),4), "")</f>
        <v/>
      </c>
      <c r="M24" s="327">
        <f>IF($A24&lt;&gt;"", INDEX('4. Length of Time Homeless'!$A$1:$O$101,ROW($E26),5), "")</f>
        <v>0</v>
      </c>
      <c r="N24" s="327">
        <f>IF($A24&lt;&gt;"", INDEX('5a. Earned Income Growth'!$A$1:$O$101,ROW($E27),6), "")</f>
        <v>0</v>
      </c>
      <c r="O24" s="327">
        <f>IF($A24&lt;&gt;"", INDEX('5b. UnEarned Income Growth'!$A$1:$O$101,ROW($E27),6), "")</f>
        <v>0</v>
      </c>
      <c r="P24" s="327" t="str">
        <f>IF($A24&lt;&gt;"", INDEX('5c. Total Income Growth (PSH)'!$A$1:$O$101,ROW($E27),5), "")</f>
        <v/>
      </c>
      <c r="Q24" s="327">
        <f>IF($A24&lt;&gt;"", INDEX('5d. Income + Only (PSH Only)'!$A$1:$O$101,ROW($E27),5), "")</f>
        <v>0</v>
      </c>
      <c r="R24" s="327">
        <f>IF($A24&lt;&gt;"", INDEX('6. Non-cash | Mainstream Ben.'!$A$1:$O$101,ROW($E25),5), "")</f>
        <v>3</v>
      </c>
      <c r="S24" s="438">
        <f>IF($A24&lt;&gt;"", INDEX('7. Project Part. Eligibility'!$A$1:$N$101,ROW($E27),5), "")</f>
        <v>0</v>
      </c>
      <c r="T24" s="438">
        <f>IF($A24&lt;&gt;"", INDEX('8. Unit Utilization Rate'!$A$1:$O$101,ROW($E26),7), "")</f>
        <v>0</v>
      </c>
      <c r="U24" s="439">
        <f>IF($A24&lt;&gt;"", INDEX('9. Drawdown Rates'!$A$1:$O$101,ROW($E24),5), "")</f>
        <v>4</v>
      </c>
      <c r="V24" s="439">
        <f>IF($A24&lt;&gt;"", INDEX('10. Funds recaptured by HUD'!$A$1:$O$101,ROW($E27),5), "")</f>
        <v>1</v>
      </c>
      <c r="W24" s="439">
        <f>IF($A24&lt;&gt;"", INDEX('11. Timely APR Submission'!$A$1:$O$101,ROW($E24),5), "")</f>
        <v>4</v>
      </c>
      <c r="X24" s="439">
        <f>IF($A24&lt;&gt;"", INDEX('12. Cost per Household'!$A$1:$N$101,ROW($E25),7), "")</f>
        <v>3</v>
      </c>
      <c r="Y24" s="439">
        <f>IF($A24&lt;&gt;"", INDEX('13. Cost per Positive Exit'!$A$1:$O$101,ROW($E25),7), "")</f>
        <v>3</v>
      </c>
      <c r="Z24" s="439">
        <f>IF($A24&lt;&gt;"", INDEX('14. HUD Monitoring'!$A$1:$O$101,ROW($E25),5), "")</f>
        <v>0</v>
      </c>
      <c r="AA24" s="441" t="str">
        <f>IF($A24&lt;&gt;"", INDEX('15. CoC Project Description'!$A$1:$O$101,ROW($E24),4), "")</f>
        <v/>
      </c>
      <c r="AB24" s="442">
        <f>IF($A24&lt;&gt;"", INDEX('16. Opening Doors Goals'!$A$1:$O$101,ROW($E26),5), "")</f>
        <v>0</v>
      </c>
      <c r="AC24" s="441">
        <f>IF($A24&lt;&gt;"", INDEX('15a. Severity of Needs'!$A$1:$O$101,ROW($E27),5), "")</f>
        <v>7.5</v>
      </c>
      <c r="AD24" s="442">
        <f>IF($A24&lt;&gt;"", INDEX('15b. HH w-Zero Income at Entry'!$A$1:$O$101,ROW($E27),5), "")</f>
        <v>1</v>
      </c>
      <c r="AE24" s="441">
        <f>IF($A24&lt;&gt;"", INDEX('15c. Chronic HH at Entry'!$A$1:$O$101,ROW($E25),5), "")</f>
        <v>0.82500000000000007</v>
      </c>
      <c r="AF24" s="442">
        <f>IF($A24&lt;&gt;"", INDEX('16. Housing First Approach'!$A$1:$O$101,ROW($E24),5), "")</f>
        <v>10</v>
      </c>
      <c r="AG24" s="580">
        <f>IF($A24&lt;&gt;"", INDEX('17. RHAB Participation'!$A$1:$Q$101,ROW($E26),5), "")</f>
        <v>11</v>
      </c>
      <c r="AH24" s="440">
        <f>IF($A24&lt;&gt;"", INDEX('18. Attended CoC Meetings'!$A$1:$P$101,ROW($E26),5), "")</f>
        <v>0</v>
      </c>
      <c r="AI24" s="440">
        <f>IF($A24&lt;&gt;"", INDEX('19. Attended CoC Trainings'!$A$1:$O$101,ROW($E26),5), "")</f>
        <v>5</v>
      </c>
      <c r="AJ24" s="440">
        <f>IF($A24&lt;&gt;"", INDEX('20. High Quality Data Entry'!$A$1:$O$101,ROW($E24),5), "")</f>
        <v>4</v>
      </c>
      <c r="AK24" s="440">
        <f>IF($A24&lt;&gt;"", INDEX('21. Timeliness of Data Entry'!$A$1:$O$101,ROW($E24),5), "")</f>
        <v>0</v>
      </c>
      <c r="AL24" s="440">
        <f>IF($A24&lt;&gt;"", INDEX('25. HMIS Bed Inventory'!$A$1:$O$101,ROW($E24),5), "")</f>
        <v>0</v>
      </c>
    </row>
    <row r="25" spans="1:38" x14ac:dyDescent="0.25">
      <c r="A25" s="35" t="str">
        <f>IF(INDEX('CoC Ranking Data'!$A$1:$CB$106,ROW($E28),4)&lt;&gt;"",INDEX('CoC Ranking Data'!$A$1:$CB$106,ROW($E28),4),"")</f>
        <v>Housing Authority of the County of Cumberland</v>
      </c>
      <c r="B25" s="35" t="str">
        <f>IF(INDEX('CoC Ranking Data'!$A$1:$CB$106,ROW($E28),5)&lt;&gt;"",INDEX('CoC Ranking Data'!$A$1:$CB$106,ROW($E28),5),"")</f>
        <v>Shelter + Care Chronic</v>
      </c>
      <c r="C25" s="300" t="str">
        <f>IF(INDEX('CoC Ranking Data'!$A$1:$CB$106,ROW($E28),6)&lt;&gt;"",INDEX('CoC Ranking Data'!$A$1:$CB$106,ROW($E28),6),"")</f>
        <v>PA0647L3T091806</v>
      </c>
      <c r="D25" s="300" t="str">
        <f>IF(INDEX('CoC Ranking Data'!$A$1:$CB$106,ROW($E28),7)&lt;&gt;"",INDEX('CoC Ranking Data'!$A$1:$CB$106,ROW($E28),7),"")</f>
        <v>PH</v>
      </c>
      <c r="E25" s="297"/>
      <c r="F25" s="443">
        <f t="shared" si="0"/>
        <v>82.5</v>
      </c>
      <c r="G25" s="443">
        <f t="shared" si="1"/>
        <v>82.5</v>
      </c>
      <c r="H25" s="327" t="str">
        <f>IF($A25&lt;&gt;"", INDEX('1a. Housing Stability (RRH)'!$A$1:$O$101,ROW($E28),5), "")</f>
        <v/>
      </c>
      <c r="I25" s="327" t="str">
        <f>IF($A25&lt;&gt;"", INDEX('1b. Housing Stability (SSO)'!$A$1:$O$101,ROW($E28),5), "")</f>
        <v/>
      </c>
      <c r="J25" s="327">
        <f>IF($A25&lt;&gt;"", INDEX('1c. Housing Stability (PSH)'!$A$1:$O$101,ROW($E28),5), "")</f>
        <v>4</v>
      </c>
      <c r="K25" s="327">
        <f>IF($A25&lt;&gt;"", INDEX('2. Returns to Homelessness'!$A$1:$O$101,ROW($E27),5), "")</f>
        <v>3</v>
      </c>
      <c r="L25" s="327" t="str">
        <f>IF($A25&lt;&gt;"", INDEX('3. Safety Improvement (DV Only)'!$A$1:$O$101,ROW($E27),4), "")</f>
        <v/>
      </c>
      <c r="M25" s="327">
        <f>IF($A25&lt;&gt;"", INDEX('4. Length of Time Homeless'!$A$1:$O$101,ROW($E27),5), "")</f>
        <v>0</v>
      </c>
      <c r="N25" s="327" t="str">
        <f>IF($A25&lt;&gt;"", INDEX('5a. Earned Income Growth'!$A$1:$O$101,ROW($E28),6), "")</f>
        <v/>
      </c>
      <c r="O25" s="327" t="str">
        <f>IF($A25&lt;&gt;"", INDEX('5b. UnEarned Income Growth'!$A$1:$O$101,ROW($E28),6), "")</f>
        <v/>
      </c>
      <c r="P25" s="327">
        <f>IF($A25&lt;&gt;"", INDEX('5c. Total Income Growth (PSH)'!$A$1:$O$101,ROW($E28),5), "")</f>
        <v>8</v>
      </c>
      <c r="Q25" s="327">
        <f>IF($A25&lt;&gt;"", INDEX('5d. Income + Only (PSH Only)'!$A$1:$O$101,ROW($E28),5), "")</f>
        <v>0</v>
      </c>
      <c r="R25" s="327">
        <f>IF($A25&lt;&gt;"", INDEX('6. Non-cash | Mainstream Ben.'!$A$1:$O$101,ROW($E26),5), "")</f>
        <v>7</v>
      </c>
      <c r="S25" s="438">
        <f>IF($A25&lt;&gt;"", INDEX('7. Project Part. Eligibility'!$A$1:$N$101,ROW($E28),5), "")</f>
        <v>5</v>
      </c>
      <c r="T25" s="438">
        <f>IF($A25&lt;&gt;"", INDEX('8. Unit Utilization Rate'!$A$1:$O$101,ROW($E27),7), "")</f>
        <v>5</v>
      </c>
      <c r="U25" s="439">
        <f>IF($A25&lt;&gt;"", INDEX('9. Drawdown Rates'!$A$1:$O$101,ROW($E25),5), "")</f>
        <v>4</v>
      </c>
      <c r="V25" s="439">
        <f>IF($A25&lt;&gt;"", INDEX('10. Funds recaptured by HUD'!$A$1:$O$101,ROW($E28),5), "")</f>
        <v>2</v>
      </c>
      <c r="W25" s="439">
        <f>IF($A25&lt;&gt;"", INDEX('11. Timely APR Submission'!$A$1:$O$101,ROW($E25),5), "")</f>
        <v>4</v>
      </c>
      <c r="X25" s="439">
        <f>IF($A25&lt;&gt;"", INDEX('12. Cost per Household'!$A$1:$N$101,ROW($E26),7), "")</f>
        <v>2</v>
      </c>
      <c r="Y25" s="439">
        <f>IF($A25&lt;&gt;"", INDEX('13. Cost per Positive Exit'!$A$1:$O$101,ROW($E26),7), "")</f>
        <v>2</v>
      </c>
      <c r="Z25" s="439">
        <f>IF($A25&lt;&gt;"", INDEX('14. HUD Monitoring'!$A$1:$O$101,ROW($E26),5), "")</f>
        <v>0</v>
      </c>
      <c r="AA25" s="441" t="str">
        <f>IF($A25&lt;&gt;"", INDEX('15. CoC Project Description'!$A$1:$O$101,ROW($E25),4), "")</f>
        <v/>
      </c>
      <c r="AB25" s="442">
        <f>IF($A25&lt;&gt;"", INDEX('16. Opening Doors Goals'!$A$1:$O$101,ROW($E27),5), "")</f>
        <v>0</v>
      </c>
      <c r="AC25" s="441">
        <f>IF($A25&lt;&gt;"", INDEX('15a. Severity of Needs'!$A$1:$O$101,ROW($E28),5), "")</f>
        <v>2.5</v>
      </c>
      <c r="AD25" s="442">
        <f>IF($A25&lt;&gt;"", INDEX('15b. HH w-Zero Income at Entry'!$A$1:$O$101,ROW($E28),5), "")</f>
        <v>2</v>
      </c>
      <c r="AE25" s="441">
        <f>IF($A25&lt;&gt;"", INDEX('15c. Chronic HH at Entry'!$A$1:$O$101,ROW($E26),5), "")</f>
        <v>2</v>
      </c>
      <c r="AF25" s="442">
        <f>IF($A25&lt;&gt;"", INDEX('16. Housing First Approach'!$A$1:$O$101,ROW($E25),5), "")</f>
        <v>10</v>
      </c>
      <c r="AG25" s="580">
        <f>IF($A25&lt;&gt;"", INDEX('17. RHAB Participation'!$A$1:$Q$101,ROW($E27),5), "")</f>
        <v>11</v>
      </c>
      <c r="AH25" s="440">
        <f>IF($A25&lt;&gt;"", INDEX('18. Attended CoC Meetings'!$A$1:$P$101,ROW($E27),5), "")</f>
        <v>0</v>
      </c>
      <c r="AI25" s="440">
        <f>IF($A25&lt;&gt;"", INDEX('19. Attended CoC Trainings'!$A$1:$O$101,ROW($E27),5), "")</f>
        <v>5</v>
      </c>
      <c r="AJ25" s="440">
        <f>IF($A25&lt;&gt;"", INDEX('20. High Quality Data Entry'!$A$1:$O$101,ROW($E25),5), "")</f>
        <v>4</v>
      </c>
      <c r="AK25" s="440">
        <f>IF($A25&lt;&gt;"", INDEX('21. Timeliness of Data Entry'!$A$1:$O$101,ROW($E25),5), "")</f>
        <v>0</v>
      </c>
      <c r="AL25" s="440">
        <f>IF($A25&lt;&gt;"", INDEX('25. HMIS Bed Inventory'!$A$1:$O$101,ROW($E25),5), "")</f>
        <v>0</v>
      </c>
    </row>
    <row r="26" spans="1:38" x14ac:dyDescent="0.25">
      <c r="A26" s="35" t="str">
        <f>IF(INDEX('CoC Ranking Data'!$A$1:$CB$106,ROW($E29),4)&lt;&gt;"",INDEX('CoC Ranking Data'!$A$1:$CB$106,ROW($E29),4),"")</f>
        <v>Housing Development Corporation of NEPA</v>
      </c>
      <c r="B26" s="35" t="str">
        <f>IF(INDEX('CoC Ranking Data'!$A$1:$CB$106,ROW($E29),5)&lt;&gt;"",INDEX('CoC Ranking Data'!$A$1:$CB$106,ROW($E29),5),"")</f>
        <v>HDC SHP 3 2016</v>
      </c>
      <c r="C26" s="300" t="str">
        <f>IF(INDEX('CoC Ranking Data'!$A$1:$CB$106,ROW($E29),6)&lt;&gt;"",INDEX('CoC Ranking Data'!$A$1:$CB$106,ROW($E29),6),"")</f>
        <v>PA0384L3T091810</v>
      </c>
      <c r="D26" s="300" t="str">
        <f>IF(INDEX('CoC Ranking Data'!$A$1:$CB$106,ROW($E29),7)&lt;&gt;"",INDEX('CoC Ranking Data'!$A$1:$CB$106,ROW($E29),7),"")</f>
        <v>PH</v>
      </c>
      <c r="E26" s="297"/>
      <c r="F26" s="443">
        <f t="shared" si="0"/>
        <v>76.7</v>
      </c>
      <c r="G26" s="443">
        <f t="shared" si="1"/>
        <v>76.7</v>
      </c>
      <c r="H26" s="327" t="str">
        <f>IF($A26&lt;&gt;"", INDEX('1a. Housing Stability (RRH)'!$A$1:$O$101,ROW($E29),5), "")</f>
        <v/>
      </c>
      <c r="I26" s="327" t="str">
        <f>IF($A26&lt;&gt;"", INDEX('1b. Housing Stability (SSO)'!$A$1:$O$101,ROW($E29),5), "")</f>
        <v/>
      </c>
      <c r="J26" s="327">
        <f>IF($A26&lt;&gt;"", INDEX('1c. Housing Stability (PSH)'!$A$1:$O$101,ROW($E29),5), "")</f>
        <v>10</v>
      </c>
      <c r="K26" s="327">
        <f>IF($A26&lt;&gt;"", INDEX('2. Returns to Homelessness'!$A$1:$O$101,ROW($E28),5), "")</f>
        <v>3</v>
      </c>
      <c r="L26" s="327" t="str">
        <f>IF($A26&lt;&gt;"", INDEX('3. Safety Improvement (DV Only)'!$A$1:$O$101,ROW($E28),4), "")</f>
        <v/>
      </c>
      <c r="M26" s="327">
        <f>IF($A26&lt;&gt;"", INDEX('4. Length of Time Homeless'!$A$1:$O$101,ROW($E28),5), "")</f>
        <v>0</v>
      </c>
      <c r="N26" s="327" t="str">
        <f>IF($A26&lt;&gt;"", INDEX('5a. Earned Income Growth'!$A$1:$O$101,ROW($E29),6), "")</f>
        <v/>
      </c>
      <c r="O26" s="327" t="str">
        <f>IF($A26&lt;&gt;"", INDEX('5b. UnEarned Income Growth'!$A$1:$O$101,ROW($E29),6), "")</f>
        <v/>
      </c>
      <c r="P26" s="327">
        <f>IF($A26&lt;&gt;"", INDEX('5c. Total Income Growth (PSH)'!$A$1:$O$101,ROW($E29),5), "")</f>
        <v>0</v>
      </c>
      <c r="Q26" s="327">
        <f>IF($A26&lt;&gt;"", INDEX('5d. Income + Only (PSH Only)'!$A$1:$O$101,ROW($E29),5), "")</f>
        <v>0</v>
      </c>
      <c r="R26" s="327">
        <f>IF($A26&lt;&gt;"", INDEX('6. Non-cash | Mainstream Ben.'!$A$1:$O$101,ROW($E27),5), "")</f>
        <v>7</v>
      </c>
      <c r="S26" s="438">
        <f>IF($A26&lt;&gt;"", INDEX('7. Project Part. Eligibility'!$A$1:$N$101,ROW($E29),5), "")</f>
        <v>2</v>
      </c>
      <c r="T26" s="438">
        <f>IF($A26&lt;&gt;"", INDEX('8. Unit Utilization Rate'!$A$1:$O$101,ROW($E28),7), "")</f>
        <v>5</v>
      </c>
      <c r="U26" s="439">
        <f>IF($A26&lt;&gt;"", INDEX('9. Drawdown Rates'!$A$1:$O$101,ROW($E26),5), "")</f>
        <v>4</v>
      </c>
      <c r="V26" s="439">
        <f>IF($A26&lt;&gt;"", INDEX('10. Funds recaptured by HUD'!$A$1:$O$101,ROW($E29),5), "")</f>
        <v>2</v>
      </c>
      <c r="W26" s="439">
        <f>IF($A26&lt;&gt;"", INDEX('11. Timely APR Submission'!$A$1:$O$101,ROW($E26),5), "")</f>
        <v>4</v>
      </c>
      <c r="X26" s="439">
        <f>IF($A26&lt;&gt;"", INDEX('12. Cost per Household'!$A$1:$N$101,ROW($E27),7), "")</f>
        <v>1</v>
      </c>
      <c r="Y26" s="439">
        <f>IF($A26&lt;&gt;"", INDEX('13. Cost per Positive Exit'!$A$1:$O$101,ROW($E27),7), "")</f>
        <v>1</v>
      </c>
      <c r="Z26" s="439">
        <f>IF($A26&lt;&gt;"", INDEX('14. HUD Monitoring'!$A$1:$O$101,ROW($E27),5), "")</f>
        <v>0</v>
      </c>
      <c r="AA26" s="441" t="str">
        <f>IF($A26&lt;&gt;"", INDEX('15. CoC Project Description'!$A$1:$O$101,ROW($E26),4), "")</f>
        <v/>
      </c>
      <c r="AB26" s="442">
        <f>IF($A26&lt;&gt;"", INDEX('16. Opening Doors Goals'!$A$1:$O$101,ROW($E28),5), "")</f>
        <v>0</v>
      </c>
      <c r="AC26" s="441">
        <f>IF($A26&lt;&gt;"", INDEX('15a. Severity of Needs'!$A$1:$O$101,ROW($E29),5), "")</f>
        <v>7.5</v>
      </c>
      <c r="AD26" s="442">
        <f>IF($A26&lt;&gt;"", INDEX('15b. HH w-Zero Income at Entry'!$A$1:$O$101,ROW($E29),5), "")</f>
        <v>1</v>
      </c>
      <c r="AE26" s="441">
        <f>IF($A26&lt;&gt;"", INDEX('15c. Chronic HH at Entry'!$A$1:$O$101,ROW($E27),5), "")</f>
        <v>0.2</v>
      </c>
      <c r="AF26" s="442">
        <f>IF($A26&lt;&gt;"", INDEX('16. Housing First Approach'!$A$1:$O$101,ROW($E26),5), "")</f>
        <v>10</v>
      </c>
      <c r="AG26" s="580">
        <f>IF($A26&lt;&gt;"", INDEX('17. RHAB Participation'!$A$1:$Q$101,ROW($E28),5), "")</f>
        <v>10</v>
      </c>
      <c r="AH26" s="440">
        <f>IF($A26&lt;&gt;"", INDEX('18. Attended CoC Meetings'!$A$1:$P$101,ROW($E28),5), "")</f>
        <v>0</v>
      </c>
      <c r="AI26" s="440">
        <f>IF($A26&lt;&gt;"", INDEX('19. Attended CoC Trainings'!$A$1:$O$101,ROW($E28),5), "")</f>
        <v>5</v>
      </c>
      <c r="AJ26" s="440">
        <f>IF($A26&lt;&gt;"", INDEX('20. High Quality Data Entry'!$A$1:$O$101,ROW($E26),5), "")</f>
        <v>4</v>
      </c>
      <c r="AK26" s="440">
        <f>IF($A26&lt;&gt;"", INDEX('21. Timeliness of Data Entry'!$A$1:$O$101,ROW($E26),5), "")</f>
        <v>0</v>
      </c>
      <c r="AL26" s="440">
        <f>IF($A26&lt;&gt;"", INDEX('25. HMIS Bed Inventory'!$A$1:$O$101,ROW($E26),5), "")</f>
        <v>0</v>
      </c>
    </row>
    <row r="27" spans="1:38" x14ac:dyDescent="0.25">
      <c r="A27" s="35" t="str">
        <f>IF(INDEX('CoC Ranking Data'!$A$1:$CB$106,ROW($E30),4)&lt;&gt;"",INDEX('CoC Ranking Data'!$A$1:$CB$106,ROW($E30),4),"")</f>
        <v>Housing Development Corporation of NEPA</v>
      </c>
      <c r="B27" s="35" t="str">
        <f>IF(INDEX('CoC Ranking Data'!$A$1:$CB$106,ROW($E30),5)&lt;&gt;"",INDEX('CoC Ranking Data'!$A$1:$CB$106,ROW($E30),5),"")</f>
        <v>HDC SHP 6 2016</v>
      </c>
      <c r="C27" s="300" t="str">
        <f>IF(INDEX('CoC Ranking Data'!$A$1:$CB$106,ROW($E30),6)&lt;&gt;"",INDEX('CoC Ranking Data'!$A$1:$CB$106,ROW($E30),6),"")</f>
        <v>PA0582L3T091806</v>
      </c>
      <c r="D27" s="300" t="str">
        <f>IF(INDEX('CoC Ranking Data'!$A$1:$CB$106,ROW($E30),7)&lt;&gt;"",INDEX('CoC Ranking Data'!$A$1:$CB$106,ROW($E30),7),"")</f>
        <v>PH</v>
      </c>
      <c r="E27" s="297"/>
      <c r="F27" s="443">
        <f t="shared" si="0"/>
        <v>81.5</v>
      </c>
      <c r="G27" s="443">
        <f t="shared" si="1"/>
        <v>81.5</v>
      </c>
      <c r="H27" s="327" t="str">
        <f>IF($A27&lt;&gt;"", INDEX('1a. Housing Stability (RRH)'!$A$1:$O$101,ROW($E30),5), "")</f>
        <v/>
      </c>
      <c r="I27" s="327" t="str">
        <f>IF($A27&lt;&gt;"", INDEX('1b. Housing Stability (SSO)'!$A$1:$O$101,ROW($E30),5), "")</f>
        <v/>
      </c>
      <c r="J27" s="327">
        <f>IF($A27&lt;&gt;"", INDEX('1c. Housing Stability (PSH)'!$A$1:$O$101,ROW($E30),5), "")</f>
        <v>10</v>
      </c>
      <c r="K27" s="327">
        <f>IF($A27&lt;&gt;"", INDEX('2. Returns to Homelessness'!$A$1:$O$101,ROW($E29),5), "")</f>
        <v>3</v>
      </c>
      <c r="L27" s="327" t="str">
        <f>IF($A27&lt;&gt;"", INDEX('3. Safety Improvement (DV Only)'!$A$1:$O$101,ROW($E29),4), "")</f>
        <v/>
      </c>
      <c r="M27" s="327">
        <f>IF($A27&lt;&gt;"", INDEX('4. Length of Time Homeless'!$A$1:$O$101,ROW($E29),5), "")</f>
        <v>0</v>
      </c>
      <c r="N27" s="327" t="str">
        <f>IF($A27&lt;&gt;"", INDEX('5a. Earned Income Growth'!$A$1:$O$101,ROW($E30),6), "")</f>
        <v/>
      </c>
      <c r="O27" s="327" t="str">
        <f>IF($A27&lt;&gt;"", INDEX('5b. UnEarned Income Growth'!$A$1:$O$101,ROW($E30),6), "")</f>
        <v/>
      </c>
      <c r="P27" s="327">
        <f>IF($A27&lt;&gt;"", INDEX('5c. Total Income Growth (PSH)'!$A$1:$O$101,ROW($E30),5), "")</f>
        <v>2</v>
      </c>
      <c r="Q27" s="327">
        <f>IF($A27&lt;&gt;"", INDEX('5d. Income + Only (PSH Only)'!$A$1:$O$101,ROW($E30),5), "")</f>
        <v>0</v>
      </c>
      <c r="R27" s="327">
        <f>IF($A27&lt;&gt;"", INDEX('6. Non-cash | Mainstream Ben.'!$A$1:$O$101,ROW($E28),5), "")</f>
        <v>7</v>
      </c>
      <c r="S27" s="438">
        <f>IF($A27&lt;&gt;"", INDEX('7. Project Part. Eligibility'!$A$1:$N$101,ROW($E30),5), "")</f>
        <v>5</v>
      </c>
      <c r="T27" s="438">
        <f>IF($A27&lt;&gt;"", INDEX('8. Unit Utilization Rate'!$A$1:$O$101,ROW($E29),7), "")</f>
        <v>5</v>
      </c>
      <c r="U27" s="439">
        <f>IF($A27&lt;&gt;"", INDEX('9. Drawdown Rates'!$A$1:$O$101,ROW($E27),5), "")</f>
        <v>4</v>
      </c>
      <c r="V27" s="439">
        <f>IF($A27&lt;&gt;"", INDEX('10. Funds recaptured by HUD'!$A$1:$O$101,ROW($E30),5), "")</f>
        <v>5</v>
      </c>
      <c r="W27" s="439">
        <f>IF($A27&lt;&gt;"", INDEX('11. Timely APR Submission'!$A$1:$O$101,ROW($E27),5), "")</f>
        <v>4</v>
      </c>
      <c r="X27" s="439">
        <f>IF($A27&lt;&gt;"", INDEX('12. Cost per Household'!$A$1:$N$101,ROW($E28),7), "")</f>
        <v>2</v>
      </c>
      <c r="Y27" s="439">
        <f>IF($A27&lt;&gt;"", INDEX('13. Cost per Positive Exit'!$A$1:$O$101,ROW($E28),7), "")</f>
        <v>2</v>
      </c>
      <c r="Z27" s="439">
        <f>IF($A27&lt;&gt;"", INDEX('14. HUD Monitoring'!$A$1:$O$101,ROW($E28),5), "")</f>
        <v>0</v>
      </c>
      <c r="AA27" s="441" t="str">
        <f>IF($A27&lt;&gt;"", INDEX('15. CoC Project Description'!$A$1:$O$101,ROW($E27),4), "")</f>
        <v/>
      </c>
      <c r="AB27" s="442">
        <f>IF($A27&lt;&gt;"", INDEX('16. Opening Doors Goals'!$A$1:$O$101,ROW($E29),5), "")</f>
        <v>0</v>
      </c>
      <c r="AC27" s="441">
        <f>IF($A27&lt;&gt;"", INDEX('15a. Severity of Needs'!$A$1:$O$101,ROW($E30),5), "")</f>
        <v>2.5</v>
      </c>
      <c r="AD27" s="442">
        <f>IF($A27&lt;&gt;"", INDEX('15b. HH w-Zero Income at Entry'!$A$1:$O$101,ROW($E30),5), "")</f>
        <v>1</v>
      </c>
      <c r="AE27" s="441">
        <f>IF($A27&lt;&gt;"", INDEX('15c. Chronic HH at Entry'!$A$1:$O$101,ROW($E28),5), "")</f>
        <v>0</v>
      </c>
      <c r="AF27" s="442">
        <f>IF($A27&lt;&gt;"", INDEX('16. Housing First Approach'!$A$1:$O$101,ROW($E27),5), "")</f>
        <v>10</v>
      </c>
      <c r="AG27" s="580">
        <f>IF($A27&lt;&gt;"", INDEX('17. RHAB Participation'!$A$1:$Q$101,ROW($E29),5), "")</f>
        <v>10</v>
      </c>
      <c r="AH27" s="440">
        <f>IF($A27&lt;&gt;"", INDEX('18. Attended CoC Meetings'!$A$1:$P$101,ROW($E29),5), "")</f>
        <v>0</v>
      </c>
      <c r="AI27" s="440">
        <f>IF($A27&lt;&gt;"", INDEX('19. Attended CoC Trainings'!$A$1:$O$101,ROW($E29),5), "")</f>
        <v>5</v>
      </c>
      <c r="AJ27" s="440">
        <f>IF($A27&lt;&gt;"", INDEX('20. High Quality Data Entry'!$A$1:$O$101,ROW($E27),5), "")</f>
        <v>4</v>
      </c>
      <c r="AK27" s="440">
        <f>IF($A27&lt;&gt;"", INDEX('21. Timeliness of Data Entry'!$A$1:$O$101,ROW($E27),5), "")</f>
        <v>0</v>
      </c>
      <c r="AL27" s="440">
        <f>IF($A27&lt;&gt;"", INDEX('25. HMIS Bed Inventory'!$A$1:$O$101,ROW($E27),5), "")</f>
        <v>0</v>
      </c>
    </row>
    <row r="28" spans="1:38" x14ac:dyDescent="0.25">
      <c r="A28" s="35" t="str">
        <f>IF(INDEX('CoC Ranking Data'!$A$1:$CB$106,ROW($E31),4)&lt;&gt;"",INDEX('CoC Ranking Data'!$A$1:$CB$106,ROW($E31),4),"")</f>
        <v>Housing Transitions, Inc.</v>
      </c>
      <c r="B28" s="35" t="str">
        <f>IF(INDEX('CoC Ranking Data'!$A$1:$CB$106,ROW($E31),5)&lt;&gt;"",INDEX('CoC Ranking Data'!$A$1:$CB$106,ROW($E31),5),"")</f>
        <v>Nittany House Apartments</v>
      </c>
      <c r="C28" s="300" t="str">
        <f>IF(INDEX('CoC Ranking Data'!$A$1:$CB$106,ROW($E31),6)&lt;&gt;"",INDEX('CoC Ranking Data'!$A$1:$CB$106,ROW($E31),6),"")</f>
        <v>PA0176L3T091805</v>
      </c>
      <c r="D28" s="300" t="str">
        <f>IF(INDEX('CoC Ranking Data'!$A$1:$CB$106,ROW($E31),7)&lt;&gt;"",INDEX('CoC Ranking Data'!$A$1:$CB$106,ROW($E31),7),"")</f>
        <v>PH</v>
      </c>
      <c r="E28" s="297"/>
      <c r="F28" s="443">
        <f t="shared" si="0"/>
        <v>85.65</v>
      </c>
      <c r="G28" s="443">
        <f t="shared" si="1"/>
        <v>85.65</v>
      </c>
      <c r="H28" s="327" t="str">
        <f>IF($A28&lt;&gt;"", INDEX('1a. Housing Stability (RRH)'!$A$1:$O$101,ROW($E31),5), "")</f>
        <v/>
      </c>
      <c r="I28" s="327" t="str">
        <f>IF($A28&lt;&gt;"", INDEX('1b. Housing Stability (SSO)'!$A$1:$O$101,ROW($E31),5), "")</f>
        <v/>
      </c>
      <c r="J28" s="327">
        <f>IF($A28&lt;&gt;"", INDEX('1c. Housing Stability (PSH)'!$A$1:$O$101,ROW($E31),5), "")</f>
        <v>10</v>
      </c>
      <c r="K28" s="327">
        <f>IF($A28&lt;&gt;"", INDEX('2. Returns to Homelessness'!$A$1:$O$101,ROW($E30),5), "")</f>
        <v>3</v>
      </c>
      <c r="L28" s="327" t="str">
        <f>IF($A28&lt;&gt;"", INDEX('3. Safety Improvement (DV Only)'!$A$1:$O$101,ROW($E30),4), "")</f>
        <v/>
      </c>
      <c r="M28" s="327">
        <f>IF($A28&lt;&gt;"", INDEX('4. Length of Time Homeless'!$A$1:$O$101,ROW($E30),5), "")</f>
        <v>0</v>
      </c>
      <c r="N28" s="327" t="str">
        <f>IF($A28&lt;&gt;"", INDEX('5a. Earned Income Growth'!$A$1:$O$101,ROW($E31),6), "")</f>
        <v/>
      </c>
      <c r="O28" s="327" t="str">
        <f>IF($A28&lt;&gt;"", INDEX('5b. UnEarned Income Growth'!$A$1:$O$101,ROW($E31),6), "")</f>
        <v/>
      </c>
      <c r="P28" s="327">
        <f>IF($A28&lt;&gt;"", INDEX('5c. Total Income Growth (PSH)'!$A$1:$O$101,ROW($E31),5), "")</f>
        <v>8</v>
      </c>
      <c r="Q28" s="327">
        <f>IF($A28&lt;&gt;"", INDEX('5d. Income + Only (PSH Only)'!$A$1:$O$101,ROW($E31),5), "")</f>
        <v>0</v>
      </c>
      <c r="R28" s="327">
        <f>IF($A28&lt;&gt;"", INDEX('6. Non-cash | Mainstream Ben.'!$A$1:$O$101,ROW($E29),5), "")</f>
        <v>7</v>
      </c>
      <c r="S28" s="438">
        <f>IF($A28&lt;&gt;"", INDEX('7. Project Part. Eligibility'!$A$1:$N$101,ROW($E31),5), "")</f>
        <v>5</v>
      </c>
      <c r="T28" s="438">
        <f>IF($A28&lt;&gt;"", INDEX('8. Unit Utilization Rate'!$A$1:$O$101,ROW($E30),7), "")</f>
        <v>0</v>
      </c>
      <c r="U28" s="439">
        <f>IF($A28&lt;&gt;"", INDEX('9. Drawdown Rates'!$A$1:$O$101,ROW($E28),5), "")</f>
        <v>4</v>
      </c>
      <c r="V28" s="439">
        <f>IF($A28&lt;&gt;"", INDEX('10. Funds recaptured by HUD'!$A$1:$O$101,ROW($E31),5), "")</f>
        <v>5</v>
      </c>
      <c r="W28" s="439">
        <f>IF($A28&lt;&gt;"", INDEX('11. Timely APR Submission'!$A$1:$O$101,ROW($E28),5), "")</f>
        <v>4</v>
      </c>
      <c r="X28" s="439">
        <f>IF($A28&lt;&gt;"", INDEX('12. Cost per Household'!$A$1:$N$101,ROW($E29),7), "")</f>
        <v>3</v>
      </c>
      <c r="Y28" s="439">
        <f>IF($A28&lt;&gt;"", INDEX('13. Cost per Positive Exit'!$A$1:$O$101,ROW($E29),7), "")</f>
        <v>3</v>
      </c>
      <c r="Z28" s="439">
        <f>IF($A28&lt;&gt;"", INDEX('14. HUD Monitoring'!$A$1:$O$101,ROW($E29),5), "")</f>
        <v>0</v>
      </c>
      <c r="AA28" s="441" t="str">
        <f>IF($A28&lt;&gt;"", INDEX('15. CoC Project Description'!$A$1:$O$101,ROW($E28),4), "")</f>
        <v/>
      </c>
      <c r="AB28" s="442">
        <f>IF($A28&lt;&gt;"", INDEX('16. Opening Doors Goals'!$A$1:$O$101,ROW($E30),5), "")</f>
        <v>0</v>
      </c>
      <c r="AC28" s="441">
        <f>IF($A28&lt;&gt;"", INDEX('15a. Severity of Needs'!$A$1:$O$101,ROW($E31),5), "")</f>
        <v>2.5</v>
      </c>
      <c r="AD28" s="442">
        <f>IF($A28&lt;&gt;"", INDEX('15b. HH w-Zero Income at Entry'!$A$1:$O$101,ROW($E31),5), "")</f>
        <v>0</v>
      </c>
      <c r="AE28" s="441">
        <f>IF($A28&lt;&gt;"", INDEX('15c. Chronic HH at Entry'!$A$1:$O$101,ROW($E29),5), "")</f>
        <v>2.15</v>
      </c>
      <c r="AF28" s="442">
        <f>IF($A28&lt;&gt;"", INDEX('16. Housing First Approach'!$A$1:$O$101,ROW($E28),5), "")</f>
        <v>10</v>
      </c>
      <c r="AG28" s="580">
        <f>IF($A28&lt;&gt;"", INDEX('17. RHAB Participation'!$A$1:$Q$101,ROW($E30),5), "")</f>
        <v>10</v>
      </c>
      <c r="AH28" s="440">
        <f>IF($A28&lt;&gt;"", INDEX('18. Attended CoC Meetings'!$A$1:$P$101,ROW($E30),5), "")</f>
        <v>0</v>
      </c>
      <c r="AI28" s="440">
        <f>IF($A28&lt;&gt;"", INDEX('19. Attended CoC Trainings'!$A$1:$O$101,ROW($E30),5), "")</f>
        <v>5</v>
      </c>
      <c r="AJ28" s="440">
        <f>IF($A28&lt;&gt;"", INDEX('20. High Quality Data Entry'!$A$1:$O$101,ROW($E28),5), "")</f>
        <v>4</v>
      </c>
      <c r="AK28" s="440">
        <f>IF($A28&lt;&gt;"", INDEX('21. Timeliness of Data Entry'!$A$1:$O$101,ROW($E28),5), "")</f>
        <v>0</v>
      </c>
      <c r="AL28" s="440">
        <f>IF($A28&lt;&gt;"", INDEX('25. HMIS Bed Inventory'!$A$1:$O$101,ROW($E28),5), "")</f>
        <v>0</v>
      </c>
    </row>
    <row r="29" spans="1:38" x14ac:dyDescent="0.25">
      <c r="A29" s="35" t="str">
        <f>IF(INDEX('CoC Ranking Data'!$A$1:$CB$106,ROW($E32),4)&lt;&gt;"",INDEX('CoC Ranking Data'!$A$1:$CB$106,ROW($E32),4),"")</f>
        <v>Housing Transitions, Inc.</v>
      </c>
      <c r="B29" s="35" t="str">
        <f>IF(INDEX('CoC Ranking Data'!$A$1:$CB$106,ROW($E32),5)&lt;&gt;"",INDEX('CoC Ranking Data'!$A$1:$CB$106,ROW($E32),5),"")</f>
        <v>Nittany House Apartments II</v>
      </c>
      <c r="C29" s="300" t="str">
        <f>IF(INDEX('CoC Ranking Data'!$A$1:$CB$106,ROW($E32),6)&lt;&gt;"",INDEX('CoC Ranking Data'!$A$1:$CB$106,ROW($E32),6),"")</f>
        <v>PA0810L3T091802</v>
      </c>
      <c r="D29" s="300" t="str">
        <f>IF(INDEX('CoC Ranking Data'!$A$1:$CB$106,ROW($E32),7)&lt;&gt;"",INDEX('CoC Ranking Data'!$A$1:$CB$106,ROW($E32),7),"")</f>
        <v>PH</v>
      </c>
      <c r="E29" s="297"/>
      <c r="F29" s="443">
        <f t="shared" si="0"/>
        <v>80</v>
      </c>
      <c r="G29" s="443">
        <f t="shared" si="1"/>
        <v>80</v>
      </c>
      <c r="H29" s="327" t="str">
        <f>IF($A29&lt;&gt;"", INDEX('1a. Housing Stability (RRH)'!$A$1:$O$101,ROW($E32),5), "")</f>
        <v/>
      </c>
      <c r="I29" s="327" t="str">
        <f>IF($A29&lt;&gt;"", INDEX('1b. Housing Stability (SSO)'!$A$1:$O$101,ROW($E32),5), "")</f>
        <v/>
      </c>
      <c r="J29" s="327">
        <f>IF($A29&lt;&gt;"", INDEX('1c. Housing Stability (PSH)'!$A$1:$O$101,ROW($E32),5), "")</f>
        <v>10</v>
      </c>
      <c r="K29" s="327">
        <f>IF($A29&lt;&gt;"", INDEX('2. Returns to Homelessness'!$A$1:$O$101,ROW($E31),5), "")</f>
        <v>3</v>
      </c>
      <c r="L29" s="327" t="str">
        <f>IF($A29&lt;&gt;"", INDEX('3. Safety Improvement (DV Only)'!$A$1:$O$101,ROW($E31),4), "")</f>
        <v/>
      </c>
      <c r="M29" s="327">
        <f>IF($A29&lt;&gt;"", INDEX('4. Length of Time Homeless'!$A$1:$O$101,ROW($E31),5), "")</f>
        <v>0</v>
      </c>
      <c r="N29" s="327" t="str">
        <f>IF($A29&lt;&gt;"", INDEX('5a. Earned Income Growth'!$A$1:$O$101,ROW($E32),6), "")</f>
        <v/>
      </c>
      <c r="O29" s="327" t="str">
        <f>IF($A29&lt;&gt;"", INDEX('5b. UnEarned Income Growth'!$A$1:$O$101,ROW($E32),6), "")</f>
        <v/>
      </c>
      <c r="P29" s="327">
        <f>IF($A29&lt;&gt;"", INDEX('5c. Total Income Growth (PSH)'!$A$1:$O$101,ROW($E32),5), "")</f>
        <v>5</v>
      </c>
      <c r="Q29" s="327">
        <f>IF($A29&lt;&gt;"", INDEX('5d. Income + Only (PSH Only)'!$A$1:$O$101,ROW($E32),5), "")</f>
        <v>0</v>
      </c>
      <c r="R29" s="327">
        <f>IF($A29&lt;&gt;"", INDEX('6. Non-cash | Mainstream Ben.'!$A$1:$O$101,ROW($E30),5), "")</f>
        <v>3</v>
      </c>
      <c r="S29" s="438">
        <f>IF($A29&lt;&gt;"", INDEX('7. Project Part. Eligibility'!$A$1:$N$101,ROW($E32),5), "")</f>
        <v>5</v>
      </c>
      <c r="T29" s="438">
        <f>IF($A29&lt;&gt;"", INDEX('8. Unit Utilization Rate'!$A$1:$O$101,ROW($E31),7), "")</f>
        <v>0</v>
      </c>
      <c r="U29" s="439">
        <f>IF($A29&lt;&gt;"", INDEX('9. Drawdown Rates'!$A$1:$O$101,ROW($E29),5), "")</f>
        <v>4</v>
      </c>
      <c r="V29" s="439">
        <f>IF($A29&lt;&gt;"", INDEX('10. Funds recaptured by HUD'!$A$1:$O$101,ROW($E32),5), "")</f>
        <v>5</v>
      </c>
      <c r="W29" s="439">
        <f>IF($A29&lt;&gt;"", INDEX('11. Timely APR Submission'!$A$1:$O$101,ROW($E29),5), "")</f>
        <v>4</v>
      </c>
      <c r="X29" s="439">
        <f>IF($A29&lt;&gt;"", INDEX('12. Cost per Household'!$A$1:$N$101,ROW($E30),7), "")</f>
        <v>0</v>
      </c>
      <c r="Y29" s="439">
        <f>IF($A29&lt;&gt;"", INDEX('13. Cost per Positive Exit'!$A$1:$O$101,ROW($E30),7), "")</f>
        <v>0</v>
      </c>
      <c r="Z29" s="439">
        <f>IF($A29&lt;&gt;"", INDEX('14. HUD Monitoring'!$A$1:$O$101,ROW($E30),5), "")</f>
        <v>0</v>
      </c>
      <c r="AA29" s="441" t="str">
        <f>IF($A29&lt;&gt;"", INDEX('15. CoC Project Description'!$A$1:$O$101,ROW($E29),4), "")</f>
        <v/>
      </c>
      <c r="AB29" s="442">
        <f>IF($A29&lt;&gt;"", INDEX('16. Opening Doors Goals'!$A$1:$O$101,ROW($E31),5), "")</f>
        <v>0</v>
      </c>
      <c r="AC29" s="441">
        <f>IF($A29&lt;&gt;"", INDEX('15a. Severity of Needs'!$A$1:$O$101,ROW($E32),5), "")</f>
        <v>7.5</v>
      </c>
      <c r="AD29" s="442">
        <f>IF($A29&lt;&gt;"", INDEX('15b. HH w-Zero Income at Entry'!$A$1:$O$101,ROW($E32),5), "")</f>
        <v>2</v>
      </c>
      <c r="AE29" s="441">
        <f>IF($A29&lt;&gt;"", INDEX('15c. Chronic HH at Entry'!$A$1:$O$101,ROW($E30),5), "")</f>
        <v>2.5</v>
      </c>
      <c r="AF29" s="442">
        <f>IF($A29&lt;&gt;"", INDEX('16. Housing First Approach'!$A$1:$O$101,ROW($E29),5), "")</f>
        <v>10</v>
      </c>
      <c r="AG29" s="580">
        <f>IF($A29&lt;&gt;"", INDEX('17. RHAB Participation'!$A$1:$Q$101,ROW($E31),5), "")</f>
        <v>10</v>
      </c>
      <c r="AH29" s="440">
        <f>IF($A29&lt;&gt;"", INDEX('18. Attended CoC Meetings'!$A$1:$P$101,ROW($E31),5), "")</f>
        <v>0</v>
      </c>
      <c r="AI29" s="440">
        <f>IF($A29&lt;&gt;"", INDEX('19. Attended CoC Trainings'!$A$1:$O$101,ROW($E31),5), "")</f>
        <v>5</v>
      </c>
      <c r="AJ29" s="440">
        <f>IF($A29&lt;&gt;"", INDEX('20. High Quality Data Entry'!$A$1:$O$101,ROW($E29),5), "")</f>
        <v>4</v>
      </c>
      <c r="AK29" s="440">
        <f>IF($A29&lt;&gt;"", INDEX('21. Timeliness of Data Entry'!$A$1:$O$101,ROW($E29),5), "")</f>
        <v>0</v>
      </c>
      <c r="AL29" s="440">
        <f>IF($A29&lt;&gt;"", INDEX('25. HMIS Bed Inventory'!$A$1:$O$101,ROW($E29),5), "")</f>
        <v>0</v>
      </c>
    </row>
    <row r="30" spans="1:38" x14ac:dyDescent="0.25">
      <c r="A30" s="35" t="str">
        <f>IF(INDEX('CoC Ranking Data'!$A$1:$CB$106,ROW($E33),4)&lt;&gt;"",INDEX('CoC Ranking Data'!$A$1:$CB$106,ROW($E33),4),"")</f>
        <v xml:space="preserve">Huntingdon House </v>
      </c>
      <c r="B30" s="35" t="str">
        <f>IF(INDEX('CoC Ranking Data'!$A$1:$CB$106,ROW($E33),5)&lt;&gt;"",INDEX('CoC Ranking Data'!$A$1:$CB$106,ROW($E33),5),"")</f>
        <v>Huntingdon House Rapid Rehousing Program</v>
      </c>
      <c r="C30" s="300" t="str">
        <f>IF(INDEX('CoC Ranking Data'!$A$1:$CB$106,ROW($E33),6)&lt;&gt;"",INDEX('CoC Ranking Data'!$A$1:$CB$106,ROW($E33),6),"")</f>
        <v>PA0809L3T091802</v>
      </c>
      <c r="D30" s="300" t="str">
        <f>IF(INDEX('CoC Ranking Data'!$A$1:$CB$106,ROW($E33),7)&lt;&gt;"",INDEX('CoC Ranking Data'!$A$1:$CB$106,ROW($E33),7),"")</f>
        <v>PH-RRH</v>
      </c>
      <c r="E30" s="297"/>
      <c r="F30" s="443">
        <f t="shared" si="0"/>
        <v>64</v>
      </c>
      <c r="G30" s="443">
        <f t="shared" si="1"/>
        <v>64</v>
      </c>
      <c r="H30" s="327">
        <f>IF($A30&lt;&gt;"", INDEX('1a. Housing Stability (RRH)'!$A$1:$O$101,ROW($E33),5), "")</f>
        <v>0</v>
      </c>
      <c r="I30" s="327" t="str">
        <f>IF($A30&lt;&gt;"", INDEX('1b. Housing Stability (SSO)'!$A$1:$O$101,ROW($E33),5), "")</f>
        <v/>
      </c>
      <c r="J30" s="327" t="str">
        <f>IF($A30&lt;&gt;"", INDEX('1c. Housing Stability (PSH)'!$A$1:$O$101,ROW($E33),5), "")</f>
        <v/>
      </c>
      <c r="K30" s="327">
        <f>IF($A30&lt;&gt;"", INDEX('2. Returns to Homelessness'!$A$1:$O$101,ROW($E32),5), "")</f>
        <v>0</v>
      </c>
      <c r="L30" s="327">
        <f>IF($A30&lt;&gt;"", INDEX('3. Safety Improvement (DV Only)'!$A$1:$O$101,ROW($E32),4), "")</f>
        <v>3</v>
      </c>
      <c r="M30" s="327">
        <f>IF($A30&lt;&gt;"", INDEX('4. Length of Time Homeless'!$A$1:$O$101,ROW($E32),5), "")</f>
        <v>0</v>
      </c>
      <c r="N30" s="327">
        <f>IF($A30&lt;&gt;"", INDEX('5a. Earned Income Growth'!$A$1:$O$101,ROW($E33),6), "")</f>
        <v>5</v>
      </c>
      <c r="O30" s="327">
        <f>IF($A30&lt;&gt;"", INDEX('5b. UnEarned Income Growth'!$A$1:$O$101,ROW($E33),6), "")</f>
        <v>0</v>
      </c>
      <c r="P30" s="327" t="str">
        <f>IF($A30&lt;&gt;"", INDEX('5c. Total Income Growth (PSH)'!$A$1:$O$101,ROW($E33),5), "")</f>
        <v/>
      </c>
      <c r="Q30" s="327">
        <f>IF($A30&lt;&gt;"", INDEX('5d. Income + Only (PSH Only)'!$A$1:$O$101,ROW($E33),5), "")</f>
        <v>0</v>
      </c>
      <c r="R30" s="327">
        <f>IF($A30&lt;&gt;"", INDEX('6. Non-cash | Mainstream Ben.'!$A$1:$O$101,ROW($E31),5), "")</f>
        <v>0</v>
      </c>
      <c r="S30" s="438">
        <f>IF($A30&lt;&gt;"", INDEX('7. Project Part. Eligibility'!$A$1:$N$101,ROW($E33),5), "")</f>
        <v>5</v>
      </c>
      <c r="T30" s="438">
        <f>IF($A30&lt;&gt;"", INDEX('8. Unit Utilization Rate'!$A$1:$O$101,ROW($E32),7), "")</f>
        <v>5</v>
      </c>
      <c r="U30" s="439">
        <f>IF($A30&lt;&gt;"", INDEX('9. Drawdown Rates'!$A$1:$O$101,ROW($E30),5), "")</f>
        <v>4</v>
      </c>
      <c r="V30" s="439">
        <f>IF($A30&lt;&gt;"", INDEX('10. Funds recaptured by HUD'!$A$1:$O$101,ROW($E33),5), "")</f>
        <v>5</v>
      </c>
      <c r="W30" s="439">
        <f>IF($A30&lt;&gt;"", INDEX('11. Timely APR Submission'!$A$1:$O$101,ROW($E30),5), "")</f>
        <v>4</v>
      </c>
      <c r="X30" s="439">
        <f>IF($A30&lt;&gt;"", INDEX('12. Cost per Household'!$A$1:$N$101,ROW($E31),7), "")</f>
        <v>2</v>
      </c>
      <c r="Y30" s="439">
        <f>IF($A30&lt;&gt;"", INDEX('13. Cost per Positive Exit'!$A$1:$O$101,ROW($E31),7), "")</f>
        <v>2</v>
      </c>
      <c r="Z30" s="439">
        <f>IF($A30&lt;&gt;"", INDEX('14. HUD Monitoring'!$A$1:$O$101,ROW($E31),5), "")</f>
        <v>0</v>
      </c>
      <c r="AA30" s="441" t="str">
        <f>IF($A30&lt;&gt;"", INDEX('15. CoC Project Description'!$A$1:$O$101,ROW($E30),4), "")</f>
        <v/>
      </c>
      <c r="AB30" s="442">
        <f>IF($A30&lt;&gt;"", INDEX('16. Opening Doors Goals'!$A$1:$O$101,ROW($E32),5), "")</f>
        <v>0</v>
      </c>
      <c r="AC30" s="441">
        <f>IF($A30&lt;&gt;"", INDEX('15a. Severity of Needs'!$A$1:$O$101,ROW($E33),5), "")</f>
        <v>0</v>
      </c>
      <c r="AD30" s="442">
        <f>IF($A30&lt;&gt;"", INDEX('15b. HH w-Zero Income at Entry'!$A$1:$O$101,ROW($E33),5), "")</f>
        <v>2</v>
      </c>
      <c r="AE30" s="441">
        <f>IF($A30&lt;&gt;"", INDEX('15c. Chronic HH at Entry'!$A$1:$O$101,ROW($E31),5), "")</f>
        <v>0</v>
      </c>
      <c r="AF30" s="442">
        <f>IF($A30&lt;&gt;"", INDEX('16. Housing First Approach'!$A$1:$O$101,ROW($E30),5), "")</f>
        <v>10</v>
      </c>
      <c r="AG30" s="580">
        <f>IF($A30&lt;&gt;"", INDEX('17. RHAB Participation'!$A$1:$Q$101,ROW($E32),5), "")</f>
        <v>8</v>
      </c>
      <c r="AH30" s="440">
        <f>IF($A30&lt;&gt;"", INDEX('18. Attended CoC Meetings'!$A$1:$P$101,ROW($E32),5), "")</f>
        <v>0</v>
      </c>
      <c r="AI30" s="440">
        <f>IF($A30&lt;&gt;"", INDEX('19. Attended CoC Trainings'!$A$1:$O$101,ROW($E32),5), "")</f>
        <v>5</v>
      </c>
      <c r="AJ30" s="440">
        <f>IF($A30&lt;&gt;"", INDEX('20. High Quality Data Entry'!$A$1:$O$101,ROW($E30),5), "")</f>
        <v>4</v>
      </c>
      <c r="AK30" s="440">
        <f>IF($A30&lt;&gt;"", INDEX('21. Timeliness of Data Entry'!$A$1:$O$101,ROW($E30),5), "")</f>
        <v>0</v>
      </c>
      <c r="AL30" s="440">
        <f>IF($A30&lt;&gt;"", INDEX('25. HMIS Bed Inventory'!$A$1:$O$101,ROW($E30),5), "")</f>
        <v>0</v>
      </c>
    </row>
    <row r="31" spans="1:38" x14ac:dyDescent="0.25">
      <c r="A31" s="35" t="str">
        <f>IF(INDEX('CoC Ranking Data'!$A$1:$CB$106,ROW($E34),4)&lt;&gt;"",INDEX('CoC Ranking Data'!$A$1:$CB$106,ROW($E34),4),"")</f>
        <v>Lehigh County Housing Authority</v>
      </c>
      <c r="B31" s="35" t="str">
        <f>IF(INDEX('CoC Ranking Data'!$A$1:$CB$106,ROW($E34),5)&lt;&gt;"",INDEX('CoC Ranking Data'!$A$1:$CB$106,ROW($E34),5),"")</f>
        <v>LCHA S+C 2018</v>
      </c>
      <c r="C31" s="300" t="str">
        <f>IF(INDEX('CoC Ranking Data'!$A$1:$CB$106,ROW($E34),6)&lt;&gt;"",INDEX('CoC Ranking Data'!$A$1:$CB$106,ROW($E34),6),"")</f>
        <v>PA0215L3T091811</v>
      </c>
      <c r="D31" s="300" t="str">
        <f>IF(INDEX('CoC Ranking Data'!$A$1:$CB$106,ROW($E34),7)&lt;&gt;"",INDEX('CoC Ranking Data'!$A$1:$CB$106,ROW($E34),7),"")</f>
        <v>PH</v>
      </c>
      <c r="E31" s="297"/>
      <c r="F31" s="443">
        <f t="shared" si="0"/>
        <v>80.7</v>
      </c>
      <c r="G31" s="443">
        <f t="shared" si="1"/>
        <v>80.7</v>
      </c>
      <c r="H31" s="327" t="str">
        <f>IF($A31&lt;&gt;"", INDEX('1a. Housing Stability (RRH)'!$A$1:$O$101,ROW($E34),5), "")</f>
        <v/>
      </c>
      <c r="I31" s="327" t="str">
        <f>IF($A31&lt;&gt;"", INDEX('1b. Housing Stability (SSO)'!$A$1:$O$101,ROW($E34),5), "")</f>
        <v/>
      </c>
      <c r="J31" s="327">
        <f>IF($A31&lt;&gt;"", INDEX('1c. Housing Stability (PSH)'!$A$1:$O$101,ROW($E34),5), "")</f>
        <v>10</v>
      </c>
      <c r="K31" s="327">
        <f>IF($A31&lt;&gt;"", INDEX('2. Returns to Homelessness'!$A$1:$O$101,ROW($E33),5), "")</f>
        <v>3</v>
      </c>
      <c r="L31" s="327" t="str">
        <f>IF($A31&lt;&gt;"", INDEX('3. Safety Improvement (DV Only)'!$A$1:$O$101,ROW($E33),4), "")</f>
        <v/>
      </c>
      <c r="M31" s="327">
        <f>IF($A31&lt;&gt;"", INDEX('4. Length of Time Homeless'!$A$1:$O$101,ROW($E33),5), "")</f>
        <v>0</v>
      </c>
      <c r="N31" s="327" t="str">
        <f>IF($A31&lt;&gt;"", INDEX('5a. Earned Income Growth'!$A$1:$O$101,ROW($E34),6), "")</f>
        <v/>
      </c>
      <c r="O31" s="327" t="str">
        <f>IF($A31&lt;&gt;"", INDEX('5b. UnEarned Income Growth'!$A$1:$O$101,ROW($E34),6), "")</f>
        <v/>
      </c>
      <c r="P31" s="327">
        <f>IF($A31&lt;&gt;"", INDEX('5c. Total Income Growth (PSH)'!$A$1:$O$101,ROW($E34),5), "")</f>
        <v>2</v>
      </c>
      <c r="Q31" s="327">
        <f>IF($A31&lt;&gt;"", INDEX('5d. Income + Only (PSH Only)'!$A$1:$O$101,ROW($E34),5), "")</f>
        <v>0</v>
      </c>
      <c r="R31" s="327">
        <f>IF($A31&lt;&gt;"", INDEX('6. Non-cash | Mainstream Ben.'!$A$1:$O$101,ROW($E32),5), "")</f>
        <v>7</v>
      </c>
      <c r="S31" s="438">
        <f>IF($A31&lt;&gt;"", INDEX('7. Project Part. Eligibility'!$A$1:$N$101,ROW($E34),5), "")</f>
        <v>5</v>
      </c>
      <c r="T31" s="438">
        <f>IF($A31&lt;&gt;"", INDEX('8. Unit Utilization Rate'!$A$1:$O$101,ROW($E33),7), "")</f>
        <v>5</v>
      </c>
      <c r="U31" s="439">
        <f>IF($A31&lt;&gt;"", INDEX('9. Drawdown Rates'!$A$1:$O$101,ROW($E31),5), "")</f>
        <v>4</v>
      </c>
      <c r="V31" s="439">
        <f>IF($A31&lt;&gt;"", INDEX('10. Funds recaptured by HUD'!$A$1:$O$101,ROW($E34),5), "")</f>
        <v>2</v>
      </c>
      <c r="W31" s="439">
        <f>IF($A31&lt;&gt;"", INDEX('11. Timely APR Submission'!$A$1:$O$101,ROW($E31),5), "")</f>
        <v>4</v>
      </c>
      <c r="X31" s="439">
        <f>IF($A31&lt;&gt;"", INDEX('12. Cost per Household'!$A$1:$N$101,ROW($E32),7), "")</f>
        <v>3</v>
      </c>
      <c r="Y31" s="439">
        <f>IF($A31&lt;&gt;"", INDEX('13. Cost per Positive Exit'!$A$1:$O$101,ROW($E32),7), "")</f>
        <v>3</v>
      </c>
      <c r="Z31" s="439">
        <f>IF($A31&lt;&gt;"", INDEX('14. HUD Monitoring'!$A$1:$O$101,ROW($E32),5), "")</f>
        <v>0</v>
      </c>
      <c r="AA31" s="441" t="str">
        <f>IF($A31&lt;&gt;"", INDEX('15. CoC Project Description'!$A$1:$O$101,ROW($E31),4), "")</f>
        <v/>
      </c>
      <c r="AB31" s="442">
        <f>IF($A31&lt;&gt;"", INDEX('16. Opening Doors Goals'!$A$1:$O$101,ROW($E33),5), "")</f>
        <v>0</v>
      </c>
      <c r="AC31" s="441">
        <f>IF($A31&lt;&gt;"", INDEX('15a. Severity of Needs'!$A$1:$O$101,ROW($E34),5), "")</f>
        <v>2.5</v>
      </c>
      <c r="AD31" s="442">
        <f>IF($A31&lt;&gt;"", INDEX('15b. HH w-Zero Income at Entry'!$A$1:$O$101,ROW($E34),5), "")</f>
        <v>0</v>
      </c>
      <c r="AE31" s="441">
        <f>IF($A31&lt;&gt;"", INDEX('15c. Chronic HH at Entry'!$A$1:$O$101,ROW($E32),5), "")</f>
        <v>0.2</v>
      </c>
      <c r="AF31" s="442">
        <f>IF($A31&lt;&gt;"", INDEX('16. Housing First Approach'!$A$1:$O$101,ROW($E31),5), "")</f>
        <v>10</v>
      </c>
      <c r="AG31" s="580">
        <f>IF($A31&lt;&gt;"", INDEX('17. RHAB Participation'!$A$1:$Q$101,ROW($E33),5), "")</f>
        <v>11</v>
      </c>
      <c r="AH31" s="440">
        <f>IF($A31&lt;&gt;"", INDEX('18. Attended CoC Meetings'!$A$1:$P$101,ROW($E33),5), "")</f>
        <v>0</v>
      </c>
      <c r="AI31" s="440">
        <f>IF($A31&lt;&gt;"", INDEX('19. Attended CoC Trainings'!$A$1:$O$101,ROW($E33),5), "")</f>
        <v>5</v>
      </c>
      <c r="AJ31" s="440">
        <f>IF($A31&lt;&gt;"", INDEX('20. High Quality Data Entry'!$A$1:$O$101,ROW($E31),5), "")</f>
        <v>4</v>
      </c>
      <c r="AK31" s="440">
        <f>IF($A31&lt;&gt;"", INDEX('21. Timeliness of Data Entry'!$A$1:$O$101,ROW($E31),5), "")</f>
        <v>0</v>
      </c>
      <c r="AL31" s="440">
        <f>IF($A31&lt;&gt;"", INDEX('25. HMIS Bed Inventory'!$A$1:$O$101,ROW($E31),5), "")</f>
        <v>0</v>
      </c>
    </row>
    <row r="32" spans="1:38" x14ac:dyDescent="0.25">
      <c r="A32" s="35" t="str">
        <f>IF(INDEX('CoC Ranking Data'!$A$1:$CB$106,ROW($E35),4)&lt;&gt;"",INDEX('CoC Ranking Data'!$A$1:$CB$106,ROW($E35),4),"")</f>
        <v>Northampton County Housing Authority</v>
      </c>
      <c r="B32" s="35" t="str">
        <f>IF(INDEX('CoC Ranking Data'!$A$1:$CB$106,ROW($E35),5)&lt;&gt;"",INDEX('CoC Ranking Data'!$A$1:$CB$106,ROW($E35),5),"")</f>
        <v>NCHA S+C 2018</v>
      </c>
      <c r="C32" s="300" t="str">
        <f>IF(INDEX('CoC Ranking Data'!$A$1:$CB$106,ROW($E35),6)&lt;&gt;"",INDEX('CoC Ranking Data'!$A$1:$CB$106,ROW($E35),6),"")</f>
        <v>PA0212L3T091811</v>
      </c>
      <c r="D32" s="300" t="str">
        <f>IF(INDEX('CoC Ranking Data'!$A$1:$CB$106,ROW($E35),7)&lt;&gt;"",INDEX('CoC Ranking Data'!$A$1:$CB$106,ROW($E35),7),"")</f>
        <v>PH</v>
      </c>
      <c r="E32" s="297"/>
      <c r="F32" s="443">
        <f t="shared" si="0"/>
        <v>87.075000000000003</v>
      </c>
      <c r="G32" s="443">
        <f t="shared" si="1"/>
        <v>87.075000000000003</v>
      </c>
      <c r="H32" s="327" t="str">
        <f>IF($A32&lt;&gt;"", INDEX('1a. Housing Stability (RRH)'!$A$1:$O$101,ROW($E35),5), "")</f>
        <v/>
      </c>
      <c r="I32" s="327" t="str">
        <f>IF($A32&lt;&gt;"", INDEX('1b. Housing Stability (SSO)'!$A$1:$O$101,ROW($E35),5), "")</f>
        <v/>
      </c>
      <c r="J32" s="327">
        <f>IF($A32&lt;&gt;"", INDEX('1c. Housing Stability (PSH)'!$A$1:$O$101,ROW($E35),5), "")</f>
        <v>10</v>
      </c>
      <c r="K32" s="327">
        <f>IF($A32&lt;&gt;"", INDEX('2. Returns to Homelessness'!$A$1:$O$101,ROW($E34),5), "")</f>
        <v>3</v>
      </c>
      <c r="L32" s="327" t="str">
        <f>IF($A32&lt;&gt;"", INDEX('3. Safety Improvement (DV Only)'!$A$1:$O$101,ROW($E34),4), "")</f>
        <v/>
      </c>
      <c r="M32" s="327">
        <f>IF($A32&lt;&gt;"", INDEX('4. Length of Time Homeless'!$A$1:$O$101,ROW($E34),5), "")</f>
        <v>0</v>
      </c>
      <c r="N32" s="327" t="str">
        <f>IF($A32&lt;&gt;"", INDEX('5a. Earned Income Growth'!$A$1:$O$101,ROW($E35),6), "")</f>
        <v/>
      </c>
      <c r="O32" s="327" t="str">
        <f>IF($A32&lt;&gt;"", INDEX('5b. UnEarned Income Growth'!$A$1:$O$101,ROW($E35),6), "")</f>
        <v/>
      </c>
      <c r="P32" s="327">
        <f>IF($A32&lt;&gt;"", INDEX('5c. Total Income Growth (PSH)'!$A$1:$O$101,ROW($E35),5), "")</f>
        <v>0</v>
      </c>
      <c r="Q32" s="327">
        <f>IF($A32&lt;&gt;"", INDEX('5d. Income + Only (PSH Only)'!$A$1:$O$101,ROW($E35),5), "")</f>
        <v>0</v>
      </c>
      <c r="R32" s="327">
        <f>IF($A32&lt;&gt;"", INDEX('6. Non-cash | Mainstream Ben.'!$A$1:$O$101,ROW($E33),5), "")</f>
        <v>7</v>
      </c>
      <c r="S32" s="438">
        <f>IF($A32&lt;&gt;"", INDEX('7. Project Part. Eligibility'!$A$1:$N$101,ROW($E35),5), "")</f>
        <v>5</v>
      </c>
      <c r="T32" s="438">
        <f>IF($A32&lt;&gt;"", INDEX('8. Unit Utilization Rate'!$A$1:$O$101,ROW($E34),7), "")</f>
        <v>5</v>
      </c>
      <c r="U32" s="439">
        <f>IF($A32&lt;&gt;"", INDEX('9. Drawdown Rates'!$A$1:$O$101,ROW($E32),5), "")</f>
        <v>4</v>
      </c>
      <c r="V32" s="439">
        <f>IF($A32&lt;&gt;"", INDEX('10. Funds recaptured by HUD'!$A$1:$O$101,ROW($E35),5), "")</f>
        <v>5</v>
      </c>
      <c r="W32" s="439">
        <f>IF($A32&lt;&gt;"", INDEX('11. Timely APR Submission'!$A$1:$O$101,ROW($E32),5), "")</f>
        <v>4</v>
      </c>
      <c r="X32" s="439">
        <f>IF($A32&lt;&gt;"", INDEX('12. Cost per Household'!$A$1:$N$101,ROW($E33),7), "")</f>
        <v>3</v>
      </c>
      <c r="Y32" s="439">
        <f>IF($A32&lt;&gt;"", INDEX('13. Cost per Positive Exit'!$A$1:$O$101,ROW($E33),7), "")</f>
        <v>3</v>
      </c>
      <c r="Z32" s="439">
        <f>IF($A32&lt;&gt;"", INDEX('14. HUD Monitoring'!$A$1:$O$101,ROW($E33),5), "")</f>
        <v>0</v>
      </c>
      <c r="AA32" s="441" t="str">
        <f>IF($A32&lt;&gt;"", INDEX('15. CoC Project Description'!$A$1:$O$101,ROW($E32),4), "")</f>
        <v/>
      </c>
      <c r="AB32" s="442">
        <f>IF($A32&lt;&gt;"", INDEX('16. Opening Doors Goals'!$A$1:$O$101,ROW($E34),5), "")</f>
        <v>0</v>
      </c>
      <c r="AC32" s="441">
        <f>IF($A32&lt;&gt;"", INDEX('15a. Severity of Needs'!$A$1:$O$101,ROW($E35),5), "")</f>
        <v>7.5</v>
      </c>
      <c r="AD32" s="442">
        <f>IF($A32&lt;&gt;"", INDEX('15b. HH w-Zero Income at Entry'!$A$1:$O$101,ROW($E35),5), "")</f>
        <v>0</v>
      </c>
      <c r="AE32" s="441">
        <f>IF($A32&lt;&gt;"", INDEX('15c. Chronic HH at Entry'!$A$1:$O$101,ROW($E33),5), "")</f>
        <v>0.57500000000000007</v>
      </c>
      <c r="AF32" s="442">
        <f>IF($A32&lt;&gt;"", INDEX('16. Housing First Approach'!$A$1:$O$101,ROW($E32),5), "")</f>
        <v>10</v>
      </c>
      <c r="AG32" s="580">
        <f>IF($A32&lt;&gt;"", INDEX('17. RHAB Participation'!$A$1:$Q$101,ROW($E34),5), "")</f>
        <v>11</v>
      </c>
      <c r="AH32" s="440">
        <f>IF($A32&lt;&gt;"", INDEX('18. Attended CoC Meetings'!$A$1:$P$101,ROW($E34),5), "")</f>
        <v>0</v>
      </c>
      <c r="AI32" s="440">
        <f>IF($A32&lt;&gt;"", INDEX('19. Attended CoC Trainings'!$A$1:$O$101,ROW($E34),5), "")</f>
        <v>5</v>
      </c>
      <c r="AJ32" s="440">
        <f>IF($A32&lt;&gt;"", INDEX('20. High Quality Data Entry'!$A$1:$O$101,ROW($E32),5), "")</f>
        <v>4</v>
      </c>
      <c r="AK32" s="440">
        <f>IF($A32&lt;&gt;"", INDEX('21. Timeliness of Data Entry'!$A$1:$O$101,ROW($E32),5), "")</f>
        <v>0</v>
      </c>
      <c r="AL32" s="440">
        <f>IF($A32&lt;&gt;"", INDEX('25. HMIS Bed Inventory'!$A$1:$O$101,ROW($E32),5), "")</f>
        <v>0</v>
      </c>
    </row>
    <row r="33" spans="1:38" x14ac:dyDescent="0.25">
      <c r="A33" s="35" t="str">
        <f>IF(INDEX('CoC Ranking Data'!$A$1:$CB$106,ROW($E36),4)&lt;&gt;"",INDEX('CoC Ranking Data'!$A$1:$CB$106,ROW($E36),4),"")</f>
        <v>Northern Cambria Community Development Corporation</v>
      </c>
      <c r="B33" s="35" t="str">
        <f>IF(INDEX('CoC Ranking Data'!$A$1:$CB$106,ROW($E36),5)&lt;&gt;"",INDEX('CoC Ranking Data'!$A$1:$CB$106,ROW($E36),5),"")</f>
        <v>Independence Gardens Renewal Project Application FY 2018</v>
      </c>
      <c r="C33" s="300" t="str">
        <f>IF(INDEX('CoC Ranking Data'!$A$1:$CB$106,ROW($E36),6)&lt;&gt;"",INDEX('CoC Ranking Data'!$A$1:$CB$106,ROW($E36),6),"")</f>
        <v>PA0360L3E091810</v>
      </c>
      <c r="D33" s="300" t="str">
        <f>IF(INDEX('CoC Ranking Data'!$A$1:$CB$106,ROW($E36),7)&lt;&gt;"",INDEX('CoC Ranking Data'!$A$1:$CB$106,ROW($E36),7),"")</f>
        <v>PH</v>
      </c>
      <c r="E33" s="297"/>
      <c r="F33" s="443">
        <f t="shared" si="0"/>
        <v>79.650000000000006</v>
      </c>
      <c r="G33" s="443">
        <f t="shared" si="1"/>
        <v>79.650000000000006</v>
      </c>
      <c r="H33" s="327" t="str">
        <f>IF($A33&lt;&gt;"", INDEX('1a. Housing Stability (RRH)'!$A$1:$O$101,ROW($E36),5), "")</f>
        <v/>
      </c>
      <c r="I33" s="327" t="str">
        <f>IF($A33&lt;&gt;"", INDEX('1b. Housing Stability (SSO)'!$A$1:$O$101,ROW($E36),5), "")</f>
        <v/>
      </c>
      <c r="J33" s="327">
        <f>IF($A33&lt;&gt;"", INDEX('1c. Housing Stability (PSH)'!$A$1:$O$101,ROW($E36),5), "")</f>
        <v>10</v>
      </c>
      <c r="K33" s="327">
        <f>IF($A33&lt;&gt;"", INDEX('2. Returns to Homelessness'!$A$1:$O$101,ROW($E35),5), "")</f>
        <v>3</v>
      </c>
      <c r="L33" s="327" t="str">
        <f>IF($A33&lt;&gt;"", INDEX('3. Safety Improvement (DV Only)'!$A$1:$O$101,ROW($E35),4), "")</f>
        <v/>
      </c>
      <c r="M33" s="327">
        <f>IF($A33&lt;&gt;"", INDEX('4. Length of Time Homeless'!$A$1:$O$101,ROW($E35),5), "")</f>
        <v>0</v>
      </c>
      <c r="N33" s="327" t="str">
        <f>IF($A33&lt;&gt;"", INDEX('5a. Earned Income Growth'!$A$1:$O$101,ROW($E36),6), "")</f>
        <v/>
      </c>
      <c r="O33" s="327" t="str">
        <f>IF($A33&lt;&gt;"", INDEX('5b. UnEarned Income Growth'!$A$1:$O$101,ROW($E36),6), "")</f>
        <v/>
      </c>
      <c r="P33" s="327">
        <f>IF($A33&lt;&gt;"", INDEX('5c. Total Income Growth (PSH)'!$A$1:$O$101,ROW($E36),5), "")</f>
        <v>2</v>
      </c>
      <c r="Q33" s="327">
        <f>IF($A33&lt;&gt;"", INDEX('5d. Income + Only (PSH Only)'!$A$1:$O$101,ROW($E36),5), "")</f>
        <v>0</v>
      </c>
      <c r="R33" s="327">
        <f>IF($A33&lt;&gt;"", INDEX('6. Non-cash | Mainstream Ben.'!$A$1:$O$101,ROW($E34),5), "")</f>
        <v>7</v>
      </c>
      <c r="S33" s="438">
        <f>IF($A33&lt;&gt;"", INDEX('7. Project Part. Eligibility'!$A$1:$N$101,ROW($E36),5), "")</f>
        <v>5</v>
      </c>
      <c r="T33" s="438">
        <f>IF($A33&lt;&gt;"", INDEX('8. Unit Utilization Rate'!$A$1:$O$101,ROW($E35),7), "")</f>
        <v>5</v>
      </c>
      <c r="U33" s="439">
        <f>IF($A33&lt;&gt;"", INDEX('9. Drawdown Rates'!$A$1:$O$101,ROW($E33),5), "")</f>
        <v>4</v>
      </c>
      <c r="V33" s="439">
        <f>IF($A33&lt;&gt;"", INDEX('10. Funds recaptured by HUD'!$A$1:$O$101,ROW($E36),5), "")</f>
        <v>5</v>
      </c>
      <c r="W33" s="439">
        <f>IF($A33&lt;&gt;"", INDEX('11. Timely APR Submission'!$A$1:$O$101,ROW($E33),5), "")</f>
        <v>4</v>
      </c>
      <c r="X33" s="439">
        <f>IF($A33&lt;&gt;"", INDEX('12. Cost per Household'!$A$1:$N$101,ROW($E34),7), "")</f>
        <v>2</v>
      </c>
      <c r="Y33" s="439">
        <f>IF($A33&lt;&gt;"", INDEX('13. Cost per Positive Exit'!$A$1:$O$101,ROW($E34),7), "")</f>
        <v>2</v>
      </c>
      <c r="Z33" s="439">
        <f>IF($A33&lt;&gt;"", INDEX('14. HUD Monitoring'!$A$1:$O$101,ROW($E34),5), "")</f>
        <v>0</v>
      </c>
      <c r="AA33" s="441" t="str">
        <f>IF($A33&lt;&gt;"", INDEX('15. CoC Project Description'!$A$1:$O$101,ROW($E33),4), "")</f>
        <v/>
      </c>
      <c r="AB33" s="442">
        <f>IF($A33&lt;&gt;"", INDEX('16. Opening Doors Goals'!$A$1:$O$101,ROW($E35),5), "")</f>
        <v>0</v>
      </c>
      <c r="AC33" s="441">
        <f>IF($A33&lt;&gt;"", INDEX('15a. Severity of Needs'!$A$1:$O$101,ROW($E36),5), "")</f>
        <v>2.5</v>
      </c>
      <c r="AD33" s="442">
        <f>IF($A33&lt;&gt;"", INDEX('15b. HH w-Zero Income at Entry'!$A$1:$O$101,ROW($E36),5), "")</f>
        <v>0</v>
      </c>
      <c r="AE33" s="441">
        <f>IF($A33&lt;&gt;"", INDEX('15c. Chronic HH at Entry'!$A$1:$O$101,ROW($E34),5), "")</f>
        <v>0.15</v>
      </c>
      <c r="AF33" s="442">
        <f>IF($A33&lt;&gt;"", INDEX('16. Housing First Approach'!$A$1:$O$101,ROW($E33),5), "")</f>
        <v>10</v>
      </c>
      <c r="AG33" s="580">
        <f>IF($A33&lt;&gt;"", INDEX('17. RHAB Participation'!$A$1:$Q$101,ROW($E35),5), "")</f>
        <v>9</v>
      </c>
      <c r="AH33" s="440">
        <f>IF($A33&lt;&gt;"", INDEX('18. Attended CoC Meetings'!$A$1:$P$101,ROW($E35),5), "")</f>
        <v>0</v>
      </c>
      <c r="AI33" s="440">
        <f>IF($A33&lt;&gt;"", INDEX('19. Attended CoC Trainings'!$A$1:$O$101,ROW($E35),5), "")</f>
        <v>5</v>
      </c>
      <c r="AJ33" s="440">
        <f>IF($A33&lt;&gt;"", INDEX('20. High Quality Data Entry'!$A$1:$O$101,ROW($E33),5), "")</f>
        <v>4</v>
      </c>
      <c r="AK33" s="440">
        <f>IF($A33&lt;&gt;"", INDEX('21. Timeliness of Data Entry'!$A$1:$O$101,ROW($E33),5), "")</f>
        <v>0</v>
      </c>
      <c r="AL33" s="440">
        <f>IF($A33&lt;&gt;"", INDEX('25. HMIS Bed Inventory'!$A$1:$O$101,ROW($E33),5), "")</f>
        <v>0</v>
      </c>
    </row>
    <row r="34" spans="1:38" x14ac:dyDescent="0.25">
      <c r="A34" s="35" t="str">
        <f>IF(INDEX('CoC Ranking Data'!$A$1:$CB$106,ROW($E37),4)&lt;&gt;"",INDEX('CoC Ranking Data'!$A$1:$CB$106,ROW($E37),4),"")</f>
        <v>Northern Cambria Community Development Corporation</v>
      </c>
      <c r="B34" s="35" t="str">
        <f>IF(INDEX('CoC Ranking Data'!$A$1:$CB$106,ROW($E37),5)&lt;&gt;"",INDEX('CoC Ranking Data'!$A$1:$CB$106,ROW($E37),5),"")</f>
        <v>Schoolhouse Gardens Renewal Project Application FY 2018</v>
      </c>
      <c r="C34" s="300" t="str">
        <f>IF(INDEX('CoC Ranking Data'!$A$1:$CB$106,ROW($E37),6)&lt;&gt;"",INDEX('CoC Ranking Data'!$A$1:$CB$106,ROW($E37),6),"")</f>
        <v>PA0481L3E091809</v>
      </c>
      <c r="D34" s="300" t="str">
        <f>IF(INDEX('CoC Ranking Data'!$A$1:$CB$106,ROW($E37),7)&lt;&gt;"",INDEX('CoC Ranking Data'!$A$1:$CB$106,ROW($E37),7),"")</f>
        <v>PH</v>
      </c>
      <c r="E34" s="297"/>
      <c r="F34" s="443">
        <f t="shared" si="0"/>
        <v>87.5</v>
      </c>
      <c r="G34" s="443">
        <f t="shared" si="1"/>
        <v>87.5</v>
      </c>
      <c r="H34" s="327" t="str">
        <f>IF($A34&lt;&gt;"", INDEX('1a. Housing Stability (RRH)'!$A$1:$O$101,ROW($E37),5), "")</f>
        <v/>
      </c>
      <c r="I34" s="327" t="str">
        <f>IF($A34&lt;&gt;"", INDEX('1b. Housing Stability (SSO)'!$A$1:$O$101,ROW($E37),5), "")</f>
        <v/>
      </c>
      <c r="J34" s="327">
        <f>IF($A34&lt;&gt;"", INDEX('1c. Housing Stability (PSH)'!$A$1:$O$101,ROW($E37),5), "")</f>
        <v>10</v>
      </c>
      <c r="K34" s="327">
        <f>IF($A34&lt;&gt;"", INDEX('2. Returns to Homelessness'!$A$1:$O$101,ROW($E36),5), "")</f>
        <v>3</v>
      </c>
      <c r="L34" s="327" t="str">
        <f>IF($A34&lt;&gt;"", INDEX('3. Safety Improvement (DV Only)'!$A$1:$O$101,ROW($E36),4), "")</f>
        <v/>
      </c>
      <c r="M34" s="327">
        <f>IF($A34&lt;&gt;"", INDEX('4. Length of Time Homeless'!$A$1:$O$101,ROW($E36),5), "")</f>
        <v>0</v>
      </c>
      <c r="N34" s="327" t="str">
        <f>IF($A34&lt;&gt;"", INDEX('5a. Earned Income Growth'!$A$1:$O$101,ROW($E37),6), "")</f>
        <v/>
      </c>
      <c r="O34" s="327" t="str">
        <f>IF($A34&lt;&gt;"", INDEX('5b. UnEarned Income Growth'!$A$1:$O$101,ROW($E37),6), "")</f>
        <v/>
      </c>
      <c r="P34" s="327">
        <f>IF($A34&lt;&gt;"", INDEX('5c. Total Income Growth (PSH)'!$A$1:$O$101,ROW($E37),5), "")</f>
        <v>5</v>
      </c>
      <c r="Q34" s="327">
        <f>IF($A34&lt;&gt;"", INDEX('5d. Income + Only (PSH Only)'!$A$1:$O$101,ROW($E37),5), "")</f>
        <v>0</v>
      </c>
      <c r="R34" s="327">
        <f>IF($A34&lt;&gt;"", INDEX('6. Non-cash | Mainstream Ben.'!$A$1:$O$101,ROW($E35),5), "")</f>
        <v>7</v>
      </c>
      <c r="S34" s="438">
        <f>IF($A34&lt;&gt;"", INDEX('7. Project Part. Eligibility'!$A$1:$N$101,ROW($E37),5), "")</f>
        <v>5</v>
      </c>
      <c r="T34" s="438">
        <f>IF($A34&lt;&gt;"", INDEX('8. Unit Utilization Rate'!$A$1:$O$101,ROW($E36),7), "")</f>
        <v>5</v>
      </c>
      <c r="U34" s="439">
        <f>IF($A34&lt;&gt;"", INDEX('9. Drawdown Rates'!$A$1:$O$101,ROW($E34),5), "")</f>
        <v>4</v>
      </c>
      <c r="V34" s="439">
        <f>IF($A34&lt;&gt;"", INDEX('10. Funds recaptured by HUD'!$A$1:$O$101,ROW($E37),5), "")</f>
        <v>5</v>
      </c>
      <c r="W34" s="439">
        <f>IF($A34&lt;&gt;"", INDEX('11. Timely APR Submission'!$A$1:$O$101,ROW($E34),5), "")</f>
        <v>4</v>
      </c>
      <c r="X34" s="439">
        <f>IF($A34&lt;&gt;"", INDEX('12. Cost per Household'!$A$1:$N$101,ROW($E35),7), "")</f>
        <v>2</v>
      </c>
      <c r="Y34" s="439">
        <f>IF($A34&lt;&gt;"", INDEX('13. Cost per Positive Exit'!$A$1:$O$101,ROW($E35),7), "")</f>
        <v>2</v>
      </c>
      <c r="Z34" s="439">
        <f>IF($A34&lt;&gt;"", INDEX('14. HUD Monitoring'!$A$1:$O$101,ROW($E35),5), "")</f>
        <v>0</v>
      </c>
      <c r="AA34" s="441" t="str">
        <f>IF($A34&lt;&gt;"", INDEX('15. CoC Project Description'!$A$1:$O$101,ROW($E34),4), "")</f>
        <v/>
      </c>
      <c r="AB34" s="442">
        <f>IF($A34&lt;&gt;"", INDEX('16. Opening Doors Goals'!$A$1:$O$101,ROW($E36),5), "")</f>
        <v>0</v>
      </c>
      <c r="AC34" s="441">
        <f>IF($A34&lt;&gt;"", INDEX('15a. Severity of Needs'!$A$1:$O$101,ROW($E37),5), "")</f>
        <v>7.5</v>
      </c>
      <c r="AD34" s="442">
        <f>IF($A34&lt;&gt;"", INDEX('15b. HH w-Zero Income at Entry'!$A$1:$O$101,ROW($E37),5), "")</f>
        <v>0</v>
      </c>
      <c r="AE34" s="441">
        <f>IF($A34&lt;&gt;"", INDEX('15c. Chronic HH at Entry'!$A$1:$O$101,ROW($E35),5), "")</f>
        <v>0</v>
      </c>
      <c r="AF34" s="442">
        <f>IF($A34&lt;&gt;"", INDEX('16. Housing First Approach'!$A$1:$O$101,ROW($E34),5), "")</f>
        <v>10</v>
      </c>
      <c r="AG34" s="580">
        <f>IF($A34&lt;&gt;"", INDEX('17. RHAB Participation'!$A$1:$Q$101,ROW($E36),5), "")</f>
        <v>9</v>
      </c>
      <c r="AH34" s="440">
        <f>IF($A34&lt;&gt;"", INDEX('18. Attended CoC Meetings'!$A$1:$P$101,ROW($E36),5), "")</f>
        <v>0</v>
      </c>
      <c r="AI34" s="440">
        <f>IF($A34&lt;&gt;"", INDEX('19. Attended CoC Trainings'!$A$1:$O$101,ROW($E36),5), "")</f>
        <v>5</v>
      </c>
      <c r="AJ34" s="440">
        <f>IF($A34&lt;&gt;"", INDEX('20. High Quality Data Entry'!$A$1:$O$101,ROW($E34),5), "")</f>
        <v>4</v>
      </c>
      <c r="AK34" s="440">
        <f>IF($A34&lt;&gt;"", INDEX('21. Timeliness of Data Entry'!$A$1:$O$101,ROW($E34),5), "")</f>
        <v>0</v>
      </c>
      <c r="AL34" s="440">
        <f>IF($A34&lt;&gt;"", INDEX('25. HMIS Bed Inventory'!$A$1:$O$101,ROW($E34),5), "")</f>
        <v>0</v>
      </c>
    </row>
    <row r="35" spans="1:38" x14ac:dyDescent="0.25">
      <c r="A35" s="35" t="str">
        <f>IF(INDEX('CoC Ranking Data'!$A$1:$CB$106,ROW($E38),4)&lt;&gt;"",INDEX('CoC Ranking Data'!$A$1:$CB$106,ROW($E38),4),"")</f>
        <v>Resources for Human Development, Inc.</v>
      </c>
      <c r="B35" s="35" t="str">
        <f>IF(INDEX('CoC Ranking Data'!$A$1:$CB$106,ROW($E38),5)&lt;&gt;"",INDEX('CoC Ranking Data'!$A$1:$CB$106,ROW($E38),5),"")</f>
        <v>Crossroads Family</v>
      </c>
      <c r="C35" s="300" t="str">
        <f>IF(INDEX('CoC Ranking Data'!$A$1:$CB$106,ROW($E38),6)&lt;&gt;"",INDEX('CoC Ranking Data'!$A$1:$CB$106,ROW($E38),6),"")</f>
        <v>PA0205L3T091811</v>
      </c>
      <c r="D35" s="300" t="str">
        <f>IF(INDEX('CoC Ranking Data'!$A$1:$CB$106,ROW($E38),7)&lt;&gt;"",INDEX('CoC Ranking Data'!$A$1:$CB$106,ROW($E38),7),"")</f>
        <v>PH</v>
      </c>
      <c r="E35" s="297"/>
      <c r="F35" s="443">
        <f t="shared" si="0"/>
        <v>72.5</v>
      </c>
      <c r="G35" s="443">
        <f t="shared" si="1"/>
        <v>72.5</v>
      </c>
      <c r="H35" s="327" t="str">
        <f>IF($A35&lt;&gt;"", INDEX('1a. Housing Stability (RRH)'!$A$1:$O$101,ROW($E38),5), "")</f>
        <v/>
      </c>
      <c r="I35" s="327" t="str">
        <f>IF($A35&lt;&gt;"", INDEX('1b. Housing Stability (SSO)'!$A$1:$O$101,ROW($E38),5), "")</f>
        <v/>
      </c>
      <c r="J35" s="327">
        <f>IF($A35&lt;&gt;"", INDEX('1c. Housing Stability (PSH)'!$A$1:$O$101,ROW($E38),5), "")</f>
        <v>10</v>
      </c>
      <c r="K35" s="327">
        <f>IF($A35&lt;&gt;"", INDEX('2. Returns to Homelessness'!$A$1:$O$101,ROW($E37),5), "")</f>
        <v>3</v>
      </c>
      <c r="L35" s="327" t="str">
        <f>IF($A35&lt;&gt;"", INDEX('3. Safety Improvement (DV Only)'!$A$1:$O$101,ROW($E37),4), "")</f>
        <v/>
      </c>
      <c r="M35" s="327">
        <f>IF($A35&lt;&gt;"", INDEX('4. Length of Time Homeless'!$A$1:$O$101,ROW($E37),5), "")</f>
        <v>0</v>
      </c>
      <c r="N35" s="327" t="str">
        <f>IF($A35&lt;&gt;"", INDEX('5a. Earned Income Growth'!$A$1:$O$101,ROW($E38),6), "")</f>
        <v/>
      </c>
      <c r="O35" s="327" t="str">
        <f>IF($A35&lt;&gt;"", INDEX('5b. UnEarned Income Growth'!$A$1:$O$101,ROW($E38),6), "")</f>
        <v/>
      </c>
      <c r="P35" s="327">
        <f>IF($A35&lt;&gt;"", INDEX('5c. Total Income Growth (PSH)'!$A$1:$O$101,ROW($E38),5), "")</f>
        <v>2</v>
      </c>
      <c r="Q35" s="327">
        <f>IF($A35&lt;&gt;"", INDEX('5d. Income + Only (PSH Only)'!$A$1:$O$101,ROW($E38),5), "")</f>
        <v>0</v>
      </c>
      <c r="R35" s="327">
        <f>IF($A35&lt;&gt;"", INDEX('6. Non-cash | Mainstream Ben.'!$A$1:$O$101,ROW($E36),5), "")</f>
        <v>3</v>
      </c>
      <c r="S35" s="438">
        <f>IF($A35&lt;&gt;"", INDEX('7. Project Part. Eligibility'!$A$1:$N$101,ROW($E38),5), "")</f>
        <v>5</v>
      </c>
      <c r="T35" s="438">
        <f>IF($A35&lt;&gt;"", INDEX('8. Unit Utilization Rate'!$A$1:$O$101,ROW($E37),7), "")</f>
        <v>5</v>
      </c>
      <c r="U35" s="439">
        <f>IF($A35&lt;&gt;"", INDEX('9. Drawdown Rates'!$A$1:$O$101,ROW($E35),5), "")</f>
        <v>4</v>
      </c>
      <c r="V35" s="439">
        <f>IF($A35&lt;&gt;"", INDEX('10. Funds recaptured by HUD'!$A$1:$O$101,ROW($E38),5), "")</f>
        <v>4</v>
      </c>
      <c r="W35" s="439">
        <f>IF($A35&lt;&gt;"", INDEX('11. Timely APR Submission'!$A$1:$O$101,ROW($E35),5), "")</f>
        <v>4</v>
      </c>
      <c r="X35" s="439">
        <f>IF($A35&lt;&gt;"", INDEX('12. Cost per Household'!$A$1:$N$101,ROW($E36),7), "")</f>
        <v>0</v>
      </c>
      <c r="Y35" s="439">
        <f>IF($A35&lt;&gt;"", INDEX('13. Cost per Positive Exit'!$A$1:$O$101,ROW($E36),7), "")</f>
        <v>0</v>
      </c>
      <c r="Z35" s="439">
        <f>IF($A35&lt;&gt;"", INDEX('14. HUD Monitoring'!$A$1:$O$101,ROW($E36),5), "")</f>
        <v>0</v>
      </c>
      <c r="AA35" s="441" t="str">
        <f>IF($A35&lt;&gt;"", INDEX('15. CoC Project Description'!$A$1:$O$101,ROW($E35),4), "")</f>
        <v/>
      </c>
      <c r="AB35" s="442">
        <f>IF($A35&lt;&gt;"", INDEX('16. Opening Doors Goals'!$A$1:$O$101,ROW($E37),5), "")</f>
        <v>0</v>
      </c>
      <c r="AC35" s="441">
        <f>IF($A35&lt;&gt;"", INDEX('15a. Severity of Needs'!$A$1:$O$101,ROW($E38),5), "")</f>
        <v>2.5</v>
      </c>
      <c r="AD35" s="442">
        <f>IF($A35&lt;&gt;"", INDEX('15b. HH w-Zero Income at Entry'!$A$1:$O$101,ROW($E38),5), "")</f>
        <v>0</v>
      </c>
      <c r="AE35" s="441">
        <f>IF($A35&lt;&gt;"", INDEX('15c. Chronic HH at Entry'!$A$1:$O$101,ROW($E36),5), "")</f>
        <v>0</v>
      </c>
      <c r="AF35" s="442">
        <f>IF($A35&lt;&gt;"", INDEX('16. Housing First Approach'!$A$1:$O$101,ROW($E35),5), "")</f>
        <v>10</v>
      </c>
      <c r="AG35" s="580">
        <f>IF($A35&lt;&gt;"", INDEX('17. RHAB Participation'!$A$1:$Q$101,ROW($E37),5), "")</f>
        <v>11</v>
      </c>
      <c r="AH35" s="440">
        <f>IF($A35&lt;&gt;"", INDEX('18. Attended CoC Meetings'!$A$1:$P$101,ROW($E37),5), "")</f>
        <v>0</v>
      </c>
      <c r="AI35" s="440">
        <f>IF($A35&lt;&gt;"", INDEX('19. Attended CoC Trainings'!$A$1:$O$101,ROW($E37),5), "")</f>
        <v>5</v>
      </c>
      <c r="AJ35" s="440">
        <f>IF($A35&lt;&gt;"", INDEX('20. High Quality Data Entry'!$A$1:$O$101,ROW($E35),5), "")</f>
        <v>4</v>
      </c>
      <c r="AK35" s="440">
        <f>IF($A35&lt;&gt;"", INDEX('21. Timeliness of Data Entry'!$A$1:$O$101,ROW($E35),5), "")</f>
        <v>0</v>
      </c>
      <c r="AL35" s="440">
        <f>IF($A35&lt;&gt;"", INDEX('25. HMIS Bed Inventory'!$A$1:$O$101,ROW($E35),5), "")</f>
        <v>0</v>
      </c>
    </row>
    <row r="36" spans="1:38" x14ac:dyDescent="0.25">
      <c r="A36" s="35" t="str">
        <f>IF(INDEX('CoC Ranking Data'!$A$1:$CB$106,ROW($E39),4)&lt;&gt;"",INDEX('CoC Ranking Data'!$A$1:$CB$106,ROW($E39),4),"")</f>
        <v>Resources for Human Development, Inc.</v>
      </c>
      <c r="B36" s="35" t="str">
        <f>IF(INDEX('CoC Ranking Data'!$A$1:$CB$106,ROW($E39),5)&lt;&gt;"",INDEX('CoC Ranking Data'!$A$1:$CB$106,ROW($E39),5),"")</f>
        <v>Crossroads Housing Bonus</v>
      </c>
      <c r="C36" s="300" t="str">
        <f>IF(INDEX('CoC Ranking Data'!$A$1:$CB$106,ROW($E39),6)&lt;&gt;"",INDEX('CoC Ranking Data'!$A$1:$CB$106,ROW($E39),6),"")</f>
        <v>PA0449L3T091807</v>
      </c>
      <c r="D36" s="300" t="str">
        <f>IF(INDEX('CoC Ranking Data'!$A$1:$CB$106,ROW($E39),7)&lt;&gt;"",INDEX('CoC Ranking Data'!$A$1:$CB$106,ROW($E39),7),"")</f>
        <v>PH</v>
      </c>
      <c r="E36" s="297"/>
      <c r="F36" s="443">
        <f t="shared" si="0"/>
        <v>56.25</v>
      </c>
      <c r="G36" s="443">
        <f t="shared" si="1"/>
        <v>56.25</v>
      </c>
      <c r="H36" s="327" t="str">
        <f>IF($A36&lt;&gt;"", INDEX('1a. Housing Stability (RRH)'!$A$1:$O$101,ROW($E39),5), "")</f>
        <v/>
      </c>
      <c r="I36" s="327" t="str">
        <f>IF($A36&lt;&gt;"", INDEX('1b. Housing Stability (SSO)'!$A$1:$O$101,ROW($E39),5), "")</f>
        <v/>
      </c>
      <c r="J36" s="327">
        <f>IF($A36&lt;&gt;"", INDEX('1c. Housing Stability (PSH)'!$A$1:$O$101,ROW($E39),5), "")</f>
        <v>4</v>
      </c>
      <c r="K36" s="327">
        <f>IF($A36&lt;&gt;"", INDEX('2. Returns to Homelessness'!$A$1:$O$101,ROW($E38),5), "")</f>
        <v>0</v>
      </c>
      <c r="L36" s="327" t="str">
        <f>IF($A36&lt;&gt;"", INDEX('3. Safety Improvement (DV Only)'!$A$1:$O$101,ROW($E38),4), "")</f>
        <v/>
      </c>
      <c r="M36" s="327">
        <f>IF($A36&lt;&gt;"", INDEX('4. Length of Time Homeless'!$A$1:$O$101,ROW($E38),5), "")</f>
        <v>0</v>
      </c>
      <c r="N36" s="327" t="str">
        <f>IF($A36&lt;&gt;"", INDEX('5a. Earned Income Growth'!$A$1:$O$101,ROW($E39),6), "")</f>
        <v/>
      </c>
      <c r="O36" s="327" t="str">
        <f>IF($A36&lt;&gt;"", INDEX('5b. UnEarned Income Growth'!$A$1:$O$101,ROW($E39),6), "")</f>
        <v/>
      </c>
      <c r="P36" s="327">
        <f>IF($A36&lt;&gt;"", INDEX('5c. Total Income Growth (PSH)'!$A$1:$O$101,ROW($E39),5), "")</f>
        <v>0</v>
      </c>
      <c r="Q36" s="327">
        <f>IF($A36&lt;&gt;"", INDEX('5d. Income + Only (PSH Only)'!$A$1:$O$101,ROW($E39),5), "")</f>
        <v>0</v>
      </c>
      <c r="R36" s="327">
        <f>IF($A36&lt;&gt;"", INDEX('6. Non-cash | Mainstream Ben.'!$A$1:$O$101,ROW($E37),5), "")</f>
        <v>7</v>
      </c>
      <c r="S36" s="438">
        <f>IF($A36&lt;&gt;"", INDEX('7. Project Part. Eligibility'!$A$1:$N$101,ROW($E39),5), "")</f>
        <v>5</v>
      </c>
      <c r="T36" s="438">
        <f>IF($A36&lt;&gt;"", INDEX('8. Unit Utilization Rate'!$A$1:$O$101,ROW($E38),7), "")</f>
        <v>0</v>
      </c>
      <c r="U36" s="439">
        <f>IF($A36&lt;&gt;"", INDEX('9. Drawdown Rates'!$A$1:$O$101,ROW($E36),5), "")</f>
        <v>0</v>
      </c>
      <c r="V36" s="439">
        <f>IF($A36&lt;&gt;"", INDEX('10. Funds recaptured by HUD'!$A$1:$O$101,ROW($E39),5), "")</f>
        <v>0</v>
      </c>
      <c r="W36" s="439" t="str">
        <f>IF($A36&lt;&gt;"", INDEX('11. Timely APR Submission'!$A$1:$O$101,ROW($E36),5), "")</f>
        <v/>
      </c>
      <c r="X36" s="439">
        <f>IF($A36&lt;&gt;"", INDEX('12. Cost per Household'!$A$1:$N$101,ROW($E37),7), "")</f>
        <v>0</v>
      </c>
      <c r="Y36" s="439">
        <f>IF($A36&lt;&gt;"", INDEX('13. Cost per Positive Exit'!$A$1:$O$101,ROW($E37),7), "")</f>
        <v>0</v>
      </c>
      <c r="Z36" s="439">
        <f>IF($A36&lt;&gt;"", INDEX('14. HUD Monitoring'!$A$1:$O$101,ROW($E37),5), "")</f>
        <v>0</v>
      </c>
      <c r="AA36" s="441" t="str">
        <f>IF($A36&lt;&gt;"", INDEX('15. CoC Project Description'!$A$1:$O$101,ROW($E36),4), "")</f>
        <v/>
      </c>
      <c r="AB36" s="442">
        <f>IF($A36&lt;&gt;"", INDEX('16. Opening Doors Goals'!$A$1:$O$101,ROW($E38),5), "")</f>
        <v>0</v>
      </c>
      <c r="AC36" s="441">
        <f>IF($A36&lt;&gt;"", INDEX('15a. Severity of Needs'!$A$1:$O$101,ROW($E39),5), "")</f>
        <v>7.5</v>
      </c>
      <c r="AD36" s="442">
        <f>IF($A36&lt;&gt;"", INDEX('15b. HH w-Zero Income at Entry'!$A$1:$O$101,ROW($E39),5), "")</f>
        <v>2</v>
      </c>
      <c r="AE36" s="441">
        <f>IF($A36&lt;&gt;"", INDEX('15c. Chronic HH at Entry'!$A$1:$O$101,ROW($E37),5), "")</f>
        <v>0.75</v>
      </c>
      <c r="AF36" s="442">
        <f>IF($A36&lt;&gt;"", INDEX('16. Housing First Approach'!$A$1:$O$101,ROW($E36),5), "")</f>
        <v>10</v>
      </c>
      <c r="AG36" s="580">
        <f>IF($A36&lt;&gt;"", INDEX('17. RHAB Participation'!$A$1:$Q$101,ROW($E38),5), "")</f>
        <v>11</v>
      </c>
      <c r="AH36" s="440">
        <f>IF($A36&lt;&gt;"", INDEX('18. Attended CoC Meetings'!$A$1:$P$101,ROW($E38),5), "")</f>
        <v>0</v>
      </c>
      <c r="AI36" s="440">
        <f>IF($A36&lt;&gt;"", INDEX('19. Attended CoC Trainings'!$A$1:$O$101,ROW($E38),5), "")</f>
        <v>5</v>
      </c>
      <c r="AJ36" s="440">
        <f>IF($A36&lt;&gt;"", INDEX('20. High Quality Data Entry'!$A$1:$O$101,ROW($E36),5), "")</f>
        <v>4</v>
      </c>
      <c r="AK36" s="440">
        <f>IF($A36&lt;&gt;"", INDEX('21. Timeliness of Data Entry'!$A$1:$O$101,ROW($E36),5), "")</f>
        <v>0</v>
      </c>
      <c r="AL36" s="440">
        <f>IF($A36&lt;&gt;"", INDEX('25. HMIS Bed Inventory'!$A$1:$O$101,ROW($E36),5), "")</f>
        <v>0</v>
      </c>
    </row>
    <row r="37" spans="1:38" x14ac:dyDescent="0.25">
      <c r="A37" s="35" t="str">
        <f>IF(INDEX('CoC Ranking Data'!$A$1:$CB$106,ROW($E40),4)&lt;&gt;"",INDEX('CoC Ranking Data'!$A$1:$CB$106,ROW($E40),4),"")</f>
        <v>Resources for Human Development, Inc.</v>
      </c>
      <c r="B37" s="35" t="str">
        <f>IF(INDEX('CoC Ranking Data'!$A$1:$CB$106,ROW($E40),5)&lt;&gt;"",INDEX('CoC Ranking Data'!$A$1:$CB$106,ROW($E40),5),"")</f>
        <v>Crossroads Individual</v>
      </c>
      <c r="C37" s="300" t="str">
        <f>IF(INDEX('CoC Ranking Data'!$A$1:$CB$106,ROW($E40),6)&lt;&gt;"",INDEX('CoC Ranking Data'!$A$1:$CB$106,ROW($E40),6),"")</f>
        <v>PA0206L3T091811</v>
      </c>
      <c r="D37" s="300" t="str">
        <f>IF(INDEX('CoC Ranking Data'!$A$1:$CB$106,ROW($E40),7)&lt;&gt;"",INDEX('CoC Ranking Data'!$A$1:$CB$106,ROW($E40),7),"")</f>
        <v>PH</v>
      </c>
      <c r="E37" s="297"/>
      <c r="F37" s="443">
        <f t="shared" si="0"/>
        <v>71.025000000000006</v>
      </c>
      <c r="G37" s="443">
        <f t="shared" si="1"/>
        <v>71.025000000000006</v>
      </c>
      <c r="H37" s="327" t="str">
        <f>IF($A37&lt;&gt;"", INDEX('1a. Housing Stability (RRH)'!$A$1:$O$101,ROW($E40),5), "")</f>
        <v/>
      </c>
      <c r="I37" s="327" t="str">
        <f>IF($A37&lt;&gt;"", INDEX('1b. Housing Stability (SSO)'!$A$1:$O$101,ROW($E40),5), "")</f>
        <v/>
      </c>
      <c r="J37" s="327">
        <f>IF($A37&lt;&gt;"", INDEX('1c. Housing Stability (PSH)'!$A$1:$O$101,ROW($E40),5), "")</f>
        <v>4</v>
      </c>
      <c r="K37" s="327">
        <f>IF($A37&lt;&gt;"", INDEX('2. Returns to Homelessness'!$A$1:$O$101,ROW($E39),5), "")</f>
        <v>3</v>
      </c>
      <c r="L37" s="327" t="str">
        <f>IF($A37&lt;&gt;"", INDEX('3. Safety Improvement (DV Only)'!$A$1:$O$101,ROW($E39),4), "")</f>
        <v/>
      </c>
      <c r="M37" s="327">
        <f>IF($A37&lt;&gt;"", INDEX('4. Length of Time Homeless'!$A$1:$O$101,ROW($E39),5), "")</f>
        <v>0</v>
      </c>
      <c r="N37" s="327" t="str">
        <f>IF($A37&lt;&gt;"", INDEX('5a. Earned Income Growth'!$A$1:$O$101,ROW($E40),6), "")</f>
        <v/>
      </c>
      <c r="O37" s="327" t="str">
        <f>IF($A37&lt;&gt;"", INDEX('5b. UnEarned Income Growth'!$A$1:$O$101,ROW($E40),6), "")</f>
        <v/>
      </c>
      <c r="P37" s="327">
        <f>IF($A37&lt;&gt;"", INDEX('5c. Total Income Growth (PSH)'!$A$1:$O$101,ROW($E40),5), "")</f>
        <v>2</v>
      </c>
      <c r="Q37" s="327">
        <f>IF($A37&lt;&gt;"", INDEX('5d. Income + Only (PSH Only)'!$A$1:$O$101,ROW($E40),5), "")</f>
        <v>0</v>
      </c>
      <c r="R37" s="327">
        <f>IF($A37&lt;&gt;"", INDEX('6. Non-cash | Mainstream Ben.'!$A$1:$O$101,ROW($E38),5), "")</f>
        <v>3</v>
      </c>
      <c r="S37" s="438">
        <f>IF($A37&lt;&gt;"", INDEX('7. Project Part. Eligibility'!$A$1:$N$101,ROW($E40),5), "")</f>
        <v>5</v>
      </c>
      <c r="T37" s="438">
        <f>IF($A37&lt;&gt;"", INDEX('8. Unit Utilization Rate'!$A$1:$O$101,ROW($E39),7), "")</f>
        <v>5</v>
      </c>
      <c r="U37" s="439">
        <f>IF($A37&lt;&gt;"", INDEX('9. Drawdown Rates'!$A$1:$O$101,ROW($E37),5), "")</f>
        <v>4</v>
      </c>
      <c r="V37" s="439">
        <f>IF($A37&lt;&gt;"", INDEX('10. Funds recaptured by HUD'!$A$1:$O$101,ROW($E40),5), "")</f>
        <v>4</v>
      </c>
      <c r="W37" s="439">
        <f>IF($A37&lt;&gt;"", INDEX('11. Timely APR Submission'!$A$1:$O$101,ROW($E37),5), "")</f>
        <v>4</v>
      </c>
      <c r="X37" s="439">
        <f>IF($A37&lt;&gt;"", INDEX('12. Cost per Household'!$A$1:$N$101,ROW($E38),7), "")</f>
        <v>1</v>
      </c>
      <c r="Y37" s="439">
        <f>IF($A37&lt;&gt;"", INDEX('13. Cost per Positive Exit'!$A$1:$O$101,ROW($E38),7), "")</f>
        <v>1</v>
      </c>
      <c r="Z37" s="439">
        <f>IF($A37&lt;&gt;"", INDEX('14. HUD Monitoring'!$A$1:$O$101,ROW($E38),5), "")</f>
        <v>0</v>
      </c>
      <c r="AA37" s="441" t="str">
        <f>IF($A37&lt;&gt;"", INDEX('15. CoC Project Description'!$A$1:$O$101,ROW($E37),4), "")</f>
        <v/>
      </c>
      <c r="AB37" s="442">
        <f>IF($A37&lt;&gt;"", INDEX('16. Opening Doors Goals'!$A$1:$O$101,ROW($E39),5), "")</f>
        <v>0</v>
      </c>
      <c r="AC37" s="441">
        <f>IF($A37&lt;&gt;"", INDEX('15a. Severity of Needs'!$A$1:$O$101,ROW($E40),5), "")</f>
        <v>2.5</v>
      </c>
      <c r="AD37" s="442">
        <f>IF($A37&lt;&gt;"", INDEX('15b. HH w-Zero Income at Entry'!$A$1:$O$101,ROW($E40),5), "")</f>
        <v>2</v>
      </c>
      <c r="AE37" s="441">
        <f>IF($A37&lt;&gt;"", INDEX('15c. Chronic HH at Entry'!$A$1:$O$101,ROW($E38),5), "")</f>
        <v>0.52500000000000002</v>
      </c>
      <c r="AF37" s="442">
        <f>IF($A37&lt;&gt;"", INDEX('16. Housing First Approach'!$A$1:$O$101,ROW($E37),5), "")</f>
        <v>10</v>
      </c>
      <c r="AG37" s="580">
        <f>IF($A37&lt;&gt;"", INDEX('17. RHAB Participation'!$A$1:$Q$101,ROW($E39),5), "")</f>
        <v>11</v>
      </c>
      <c r="AH37" s="440">
        <f>IF($A37&lt;&gt;"", INDEX('18. Attended CoC Meetings'!$A$1:$P$101,ROW($E39),5), "")</f>
        <v>0</v>
      </c>
      <c r="AI37" s="440">
        <f>IF($A37&lt;&gt;"", INDEX('19. Attended CoC Trainings'!$A$1:$O$101,ROW($E39),5), "")</f>
        <v>5</v>
      </c>
      <c r="AJ37" s="440">
        <f>IF($A37&lt;&gt;"", INDEX('20. High Quality Data Entry'!$A$1:$O$101,ROW($E37),5), "")</f>
        <v>4</v>
      </c>
      <c r="AK37" s="440">
        <f>IF($A37&lt;&gt;"", INDEX('21. Timeliness of Data Entry'!$A$1:$O$101,ROW($E37),5), "")</f>
        <v>0</v>
      </c>
      <c r="AL37" s="440">
        <f>IF($A37&lt;&gt;"", INDEX('25. HMIS Bed Inventory'!$A$1:$O$101,ROW($E37),5), "")</f>
        <v>0</v>
      </c>
    </row>
    <row r="38" spans="1:38" x14ac:dyDescent="0.25">
      <c r="A38" s="35" t="str">
        <f>IF(INDEX('CoC Ranking Data'!$A$1:$CB$106,ROW($E41),4)&lt;&gt;"",INDEX('CoC Ranking Data'!$A$1:$CB$106,ROW($E41),4),"")</f>
        <v>Resources for Human Development, Inc.</v>
      </c>
      <c r="B38" s="35" t="str">
        <f>IF(INDEX('CoC Ranking Data'!$A$1:$CB$106,ROW($E41),5)&lt;&gt;"",INDEX('CoC Ranking Data'!$A$1:$CB$106,ROW($E41),5),"")</f>
        <v>Crossroads Schuylkill Co. Permanent Supportive Housing</v>
      </c>
      <c r="C38" s="300" t="str">
        <f>IF(INDEX('CoC Ranking Data'!$A$1:$CB$106,ROW($E41),6)&lt;&gt;"",INDEX('CoC Ranking Data'!$A$1:$CB$106,ROW($E41),6),"")</f>
        <v>PA0708L3T091804</v>
      </c>
      <c r="D38" s="300" t="str">
        <f>IF(INDEX('CoC Ranking Data'!$A$1:$CB$106,ROW($E41),7)&lt;&gt;"",INDEX('CoC Ranking Data'!$A$1:$CB$106,ROW($E41),7),"")</f>
        <v>PH</v>
      </c>
      <c r="E38" s="297"/>
      <c r="F38" s="443">
        <f t="shared" si="0"/>
        <v>66.775000000000006</v>
      </c>
      <c r="G38" s="443">
        <f t="shared" si="1"/>
        <v>66.775000000000006</v>
      </c>
      <c r="H38" s="327" t="str">
        <f>IF($A38&lt;&gt;"", INDEX('1a. Housing Stability (RRH)'!$A$1:$O$101,ROW($E41),5), "")</f>
        <v/>
      </c>
      <c r="I38" s="327" t="str">
        <f>IF($A38&lt;&gt;"", INDEX('1b. Housing Stability (SSO)'!$A$1:$O$101,ROW($E41),5), "")</f>
        <v/>
      </c>
      <c r="J38" s="327">
        <f>IF($A38&lt;&gt;"", INDEX('1c. Housing Stability (PSH)'!$A$1:$O$101,ROW($E41),5), "")</f>
        <v>4</v>
      </c>
      <c r="K38" s="327">
        <f>IF($A38&lt;&gt;"", INDEX('2. Returns to Homelessness'!$A$1:$O$101,ROW($E40),5), "")</f>
        <v>3</v>
      </c>
      <c r="L38" s="327" t="str">
        <f>IF($A38&lt;&gt;"", INDEX('3. Safety Improvement (DV Only)'!$A$1:$O$101,ROW($E40),4), "")</f>
        <v/>
      </c>
      <c r="M38" s="327">
        <f>IF($A38&lt;&gt;"", INDEX('4. Length of Time Homeless'!$A$1:$O$101,ROW($E40),5), "")</f>
        <v>0</v>
      </c>
      <c r="N38" s="327" t="str">
        <f>IF($A38&lt;&gt;"", INDEX('5a. Earned Income Growth'!$A$1:$O$101,ROW($E41),6), "")</f>
        <v/>
      </c>
      <c r="O38" s="327" t="str">
        <f>IF($A38&lt;&gt;"", INDEX('5b. UnEarned Income Growth'!$A$1:$O$101,ROW($E41),6), "")</f>
        <v/>
      </c>
      <c r="P38" s="327">
        <f>IF($A38&lt;&gt;"", INDEX('5c. Total Income Growth (PSH)'!$A$1:$O$101,ROW($E41),5), "")</f>
        <v>0</v>
      </c>
      <c r="Q38" s="327">
        <f>IF($A38&lt;&gt;"", INDEX('5d. Income + Only (PSH Only)'!$A$1:$O$101,ROW($E41),5), "")</f>
        <v>0</v>
      </c>
      <c r="R38" s="327">
        <f>IF($A38&lt;&gt;"", INDEX('6. Non-cash | Mainstream Ben.'!$A$1:$O$101,ROW($E39),5), "")</f>
        <v>7</v>
      </c>
      <c r="S38" s="438">
        <f>IF($A38&lt;&gt;"", INDEX('7. Project Part. Eligibility'!$A$1:$N$101,ROW($E41),5), "")</f>
        <v>5</v>
      </c>
      <c r="T38" s="438">
        <f>IF($A38&lt;&gt;"", INDEX('8. Unit Utilization Rate'!$A$1:$O$101,ROW($E40),7), "")</f>
        <v>0</v>
      </c>
      <c r="U38" s="439">
        <f>IF($A38&lt;&gt;"", INDEX('9. Drawdown Rates'!$A$1:$O$101,ROW($E38),5), "")</f>
        <v>4</v>
      </c>
      <c r="V38" s="439">
        <f>IF($A38&lt;&gt;"", INDEX('10. Funds recaptured by HUD'!$A$1:$O$101,ROW($E41),5), "")</f>
        <v>0</v>
      </c>
      <c r="W38" s="439">
        <f>IF($A38&lt;&gt;"", INDEX('11. Timely APR Submission'!$A$1:$O$101,ROW($E38),5), "")</f>
        <v>4</v>
      </c>
      <c r="X38" s="439">
        <f>IF($A38&lt;&gt;"", INDEX('12. Cost per Household'!$A$1:$N$101,ROW($E39),7), "")</f>
        <v>0</v>
      </c>
      <c r="Y38" s="439">
        <f>IF($A38&lt;&gt;"", INDEX('13. Cost per Positive Exit'!$A$1:$O$101,ROW($E39),7), "")</f>
        <v>0</v>
      </c>
      <c r="Z38" s="439">
        <f>IF($A38&lt;&gt;"", INDEX('14. HUD Monitoring'!$A$1:$O$101,ROW($E39),5), "")</f>
        <v>0</v>
      </c>
      <c r="AA38" s="441" t="str">
        <f>IF($A38&lt;&gt;"", INDEX('15. CoC Project Description'!$A$1:$O$101,ROW($E38),4), "")</f>
        <v/>
      </c>
      <c r="AB38" s="442">
        <f>IF($A38&lt;&gt;"", INDEX('16. Opening Doors Goals'!$A$1:$O$101,ROW($E40),5), "")</f>
        <v>0</v>
      </c>
      <c r="AC38" s="441">
        <f>IF($A38&lt;&gt;"", INDEX('15a. Severity of Needs'!$A$1:$O$101,ROW($E41),5), "")</f>
        <v>7.5</v>
      </c>
      <c r="AD38" s="442">
        <f>IF($A38&lt;&gt;"", INDEX('15b. HH w-Zero Income at Entry'!$A$1:$O$101,ROW($E41),5), "")</f>
        <v>2</v>
      </c>
      <c r="AE38" s="441">
        <f>IF($A38&lt;&gt;"", INDEX('15c. Chronic HH at Entry'!$A$1:$O$101,ROW($E39),5), "")</f>
        <v>0.27500000000000002</v>
      </c>
      <c r="AF38" s="442">
        <f>IF($A38&lt;&gt;"", INDEX('16. Housing First Approach'!$A$1:$O$101,ROW($E38),5), "")</f>
        <v>10</v>
      </c>
      <c r="AG38" s="580">
        <f>IF($A38&lt;&gt;"", INDEX('17. RHAB Participation'!$A$1:$Q$101,ROW($E40),5), "")</f>
        <v>11</v>
      </c>
      <c r="AH38" s="440">
        <f>IF($A38&lt;&gt;"", INDEX('18. Attended CoC Meetings'!$A$1:$P$101,ROW($E40),5), "")</f>
        <v>0</v>
      </c>
      <c r="AI38" s="440">
        <f>IF($A38&lt;&gt;"", INDEX('19. Attended CoC Trainings'!$A$1:$O$101,ROW($E40),5), "")</f>
        <v>5</v>
      </c>
      <c r="AJ38" s="440">
        <f>IF($A38&lt;&gt;"", INDEX('20. High Quality Data Entry'!$A$1:$O$101,ROW($E38),5), "")</f>
        <v>4</v>
      </c>
      <c r="AK38" s="440">
        <f>IF($A38&lt;&gt;"", INDEX('21. Timeliness of Data Entry'!$A$1:$O$101,ROW($E38),5), "")</f>
        <v>0</v>
      </c>
      <c r="AL38" s="440">
        <f>IF($A38&lt;&gt;"", INDEX('25. HMIS Bed Inventory'!$A$1:$O$101,ROW($E38),5), "")</f>
        <v>0</v>
      </c>
    </row>
    <row r="39" spans="1:38" x14ac:dyDescent="0.25">
      <c r="A39" s="35" t="str">
        <f>IF(INDEX('CoC Ranking Data'!$A$1:$CB$106,ROW($E42),4)&lt;&gt;"",INDEX('CoC Ranking Data'!$A$1:$CB$106,ROW($E42),4),"")</f>
        <v>Resources for Human Development, Inc.</v>
      </c>
      <c r="B39" s="35" t="str">
        <f>IF(INDEX('CoC Ranking Data'!$A$1:$CB$106,ROW($E42),5)&lt;&gt;"",INDEX('CoC Ranking Data'!$A$1:$CB$106,ROW($E42),5),"")</f>
        <v>LV ACT Housing Supports</v>
      </c>
      <c r="C39" s="300" t="str">
        <f>IF(INDEX('CoC Ranking Data'!$A$1:$CB$106,ROW($E42),6)&lt;&gt;"",INDEX('CoC Ranking Data'!$A$1:$CB$106,ROW($E42),6),"")</f>
        <v>PA0211L3T091811</v>
      </c>
      <c r="D39" s="300" t="str">
        <f>IF(INDEX('CoC Ranking Data'!$A$1:$CB$106,ROW($E42),7)&lt;&gt;"",INDEX('CoC Ranking Data'!$A$1:$CB$106,ROW($E42),7),"")</f>
        <v>PH</v>
      </c>
      <c r="E39" s="297"/>
      <c r="F39" s="443">
        <f t="shared" si="0"/>
        <v>83.174999999999997</v>
      </c>
      <c r="G39" s="443">
        <f t="shared" si="1"/>
        <v>83.174999999999997</v>
      </c>
      <c r="H39" s="327" t="str">
        <f>IF($A39&lt;&gt;"", INDEX('1a. Housing Stability (RRH)'!$A$1:$O$101,ROW($E42),5), "")</f>
        <v/>
      </c>
      <c r="I39" s="327" t="str">
        <f>IF($A39&lt;&gt;"", INDEX('1b. Housing Stability (SSO)'!$A$1:$O$101,ROW($E42),5), "")</f>
        <v/>
      </c>
      <c r="J39" s="327">
        <f>IF($A39&lt;&gt;"", INDEX('1c. Housing Stability (PSH)'!$A$1:$O$101,ROW($E42),5), "")</f>
        <v>4</v>
      </c>
      <c r="K39" s="327">
        <f>IF($A39&lt;&gt;"", INDEX('2. Returns to Homelessness'!$A$1:$O$101,ROW($E41),5), "")</f>
        <v>3</v>
      </c>
      <c r="L39" s="327" t="str">
        <f>IF($A39&lt;&gt;"", INDEX('3. Safety Improvement (DV Only)'!$A$1:$O$101,ROW($E41),4), "")</f>
        <v/>
      </c>
      <c r="M39" s="327">
        <f>IF($A39&lt;&gt;"", INDEX('4. Length of Time Homeless'!$A$1:$O$101,ROW($E41),5), "")</f>
        <v>0</v>
      </c>
      <c r="N39" s="327" t="str">
        <f>IF($A39&lt;&gt;"", INDEX('5a. Earned Income Growth'!$A$1:$O$101,ROW($E42),6), "")</f>
        <v/>
      </c>
      <c r="O39" s="327" t="str">
        <f>IF($A39&lt;&gt;"", INDEX('5b. UnEarned Income Growth'!$A$1:$O$101,ROW($E42),6), "")</f>
        <v/>
      </c>
      <c r="P39" s="327">
        <f>IF($A39&lt;&gt;"", INDEX('5c. Total Income Growth (PSH)'!$A$1:$O$101,ROW($E42),5), "")</f>
        <v>8</v>
      </c>
      <c r="Q39" s="327">
        <f>IF($A39&lt;&gt;"", INDEX('5d. Income + Only (PSH Only)'!$A$1:$O$101,ROW($E42),5), "")</f>
        <v>0</v>
      </c>
      <c r="R39" s="327">
        <f>IF($A39&lt;&gt;"", INDEX('6. Non-cash | Mainstream Ben.'!$A$1:$O$101,ROW($E40),5), "")</f>
        <v>3</v>
      </c>
      <c r="S39" s="438">
        <f>IF($A39&lt;&gt;"", INDEX('7. Project Part. Eligibility'!$A$1:$N$101,ROW($E42),5), "")</f>
        <v>5</v>
      </c>
      <c r="T39" s="438">
        <f>IF($A39&lt;&gt;"", INDEX('8. Unit Utilization Rate'!$A$1:$O$101,ROW($E41),7), "")</f>
        <v>5</v>
      </c>
      <c r="U39" s="439">
        <f>IF($A39&lt;&gt;"", INDEX('9. Drawdown Rates'!$A$1:$O$101,ROW($E39),5), "")</f>
        <v>4</v>
      </c>
      <c r="V39" s="439">
        <f>IF($A39&lt;&gt;"", INDEX('10. Funds recaptured by HUD'!$A$1:$O$101,ROW($E42),5), "")</f>
        <v>2</v>
      </c>
      <c r="W39" s="439">
        <f>IF($A39&lt;&gt;"", INDEX('11. Timely APR Submission'!$A$1:$O$101,ROW($E39),5), "")</f>
        <v>4</v>
      </c>
      <c r="X39" s="439">
        <f>IF($A39&lt;&gt;"", INDEX('12. Cost per Household'!$A$1:$N$101,ROW($E40),7), "")</f>
        <v>3</v>
      </c>
      <c r="Y39" s="439">
        <f>IF($A39&lt;&gt;"", INDEX('13. Cost per Positive Exit'!$A$1:$O$101,ROW($E40),7), "")</f>
        <v>3</v>
      </c>
      <c r="Z39" s="439">
        <f>IF($A39&lt;&gt;"", INDEX('14. HUD Monitoring'!$A$1:$O$101,ROW($E40),5), "")</f>
        <v>0</v>
      </c>
      <c r="AA39" s="441" t="str">
        <f>IF($A39&lt;&gt;"", INDEX('15. CoC Project Description'!$A$1:$O$101,ROW($E39),4), "")</f>
        <v/>
      </c>
      <c r="AB39" s="442">
        <f>IF($A39&lt;&gt;"", INDEX('16. Opening Doors Goals'!$A$1:$O$101,ROW($E41),5), "")</f>
        <v>0</v>
      </c>
      <c r="AC39" s="441">
        <f>IF($A39&lt;&gt;"", INDEX('15a. Severity of Needs'!$A$1:$O$101,ROW($E42),5), "")</f>
        <v>7.5</v>
      </c>
      <c r="AD39" s="442">
        <f>IF($A39&lt;&gt;"", INDEX('15b. HH w-Zero Income at Entry'!$A$1:$O$101,ROW($E42),5), "")</f>
        <v>0</v>
      </c>
      <c r="AE39" s="441">
        <f>IF($A39&lt;&gt;"", INDEX('15c. Chronic HH at Entry'!$A$1:$O$101,ROW($E40),5), "")</f>
        <v>1.675</v>
      </c>
      <c r="AF39" s="442">
        <f>IF($A39&lt;&gt;"", INDEX('16. Housing First Approach'!$A$1:$O$101,ROW($E39),5), "")</f>
        <v>10</v>
      </c>
      <c r="AG39" s="580">
        <f>IF($A39&lt;&gt;"", INDEX('17. RHAB Participation'!$A$1:$Q$101,ROW($E41),5), "")</f>
        <v>11</v>
      </c>
      <c r="AH39" s="440">
        <f>IF($A39&lt;&gt;"", INDEX('18. Attended CoC Meetings'!$A$1:$P$101,ROW($E41),5), "")</f>
        <v>0</v>
      </c>
      <c r="AI39" s="440">
        <f>IF($A39&lt;&gt;"", INDEX('19. Attended CoC Trainings'!$A$1:$O$101,ROW($E41),5), "")</f>
        <v>5</v>
      </c>
      <c r="AJ39" s="440">
        <f>IF($A39&lt;&gt;"", INDEX('20. High Quality Data Entry'!$A$1:$O$101,ROW($E39),5), "")</f>
        <v>4</v>
      </c>
      <c r="AK39" s="440">
        <f>IF($A39&lt;&gt;"", INDEX('21. Timeliness of Data Entry'!$A$1:$O$101,ROW($E39),5), "")</f>
        <v>0</v>
      </c>
      <c r="AL39" s="440">
        <f>IF($A39&lt;&gt;"", INDEX('25. HMIS Bed Inventory'!$A$1:$O$101,ROW($E39),5), "")</f>
        <v>0</v>
      </c>
    </row>
    <row r="40" spans="1:38" x14ac:dyDescent="0.25">
      <c r="A40" s="35" t="str">
        <f>IF(INDEX('CoC Ranking Data'!$A$1:$CB$106,ROW($E43),4)&lt;&gt;"",INDEX('CoC Ranking Data'!$A$1:$CB$106,ROW($E43),4),"")</f>
        <v>Tableland Services, Inc.</v>
      </c>
      <c r="B40" s="35" t="str">
        <f>IF(INDEX('CoC Ranking Data'!$A$1:$CB$106,ROW($E43),5)&lt;&gt;"",INDEX('CoC Ranking Data'!$A$1:$CB$106,ROW($E43),5),"")</f>
        <v>SHP Transitional Housing Project</v>
      </c>
      <c r="C40" s="300" t="str">
        <f>IF(INDEX('CoC Ranking Data'!$A$1:$CB$106,ROW($E43),6)&lt;&gt;"",INDEX('CoC Ranking Data'!$A$1:$CB$106,ROW($E43),6),"")</f>
        <v>PA0366L3E091809</v>
      </c>
      <c r="D40" s="300" t="str">
        <f>IF(INDEX('CoC Ranking Data'!$A$1:$CB$106,ROW($E43),7)&lt;&gt;"",INDEX('CoC Ranking Data'!$A$1:$CB$106,ROW($E43),7),"")</f>
        <v>PH-RRH</v>
      </c>
      <c r="E40" s="297"/>
      <c r="F40" s="443">
        <f t="shared" si="0"/>
        <v>82.575000000000003</v>
      </c>
      <c r="G40" s="443">
        <f t="shared" si="1"/>
        <v>82.575000000000003</v>
      </c>
      <c r="H40" s="327">
        <f>IF($A40&lt;&gt;"", INDEX('1a. Housing Stability (RRH)'!$A$1:$O$101,ROW($E43),5), "")</f>
        <v>4</v>
      </c>
      <c r="I40" s="327" t="str">
        <f>IF($A40&lt;&gt;"", INDEX('1b. Housing Stability (SSO)'!$A$1:$O$101,ROW($E43),5), "")</f>
        <v/>
      </c>
      <c r="J40" s="327" t="str">
        <f>IF($A40&lt;&gt;"", INDEX('1c. Housing Stability (PSH)'!$A$1:$O$101,ROW($E43),5), "")</f>
        <v/>
      </c>
      <c r="K40" s="327">
        <f>IF($A40&lt;&gt;"", INDEX('2. Returns to Homelessness'!$A$1:$O$101,ROW($E42),5), "")</f>
        <v>3</v>
      </c>
      <c r="L40" s="327" t="str">
        <f>IF($A40&lt;&gt;"", INDEX('3. Safety Improvement (DV Only)'!$A$1:$O$101,ROW($E42),4), "")</f>
        <v/>
      </c>
      <c r="M40" s="327">
        <f>IF($A40&lt;&gt;"", INDEX('4. Length of Time Homeless'!$A$1:$O$101,ROW($E42),5), "")</f>
        <v>0</v>
      </c>
      <c r="N40" s="327">
        <f>IF($A40&lt;&gt;"", INDEX('5a. Earned Income Growth'!$A$1:$O$101,ROW($E43),6), "")</f>
        <v>3</v>
      </c>
      <c r="O40" s="327">
        <f>IF($A40&lt;&gt;"", INDEX('5b. UnEarned Income Growth'!$A$1:$O$101,ROW($E43),6), "")</f>
        <v>0</v>
      </c>
      <c r="P40" s="327" t="str">
        <f>IF($A40&lt;&gt;"", INDEX('5c. Total Income Growth (PSH)'!$A$1:$O$101,ROW($E43),5), "")</f>
        <v/>
      </c>
      <c r="Q40" s="327">
        <f>IF($A40&lt;&gt;"", INDEX('5d. Income + Only (PSH Only)'!$A$1:$O$101,ROW($E43),5), "")</f>
        <v>0</v>
      </c>
      <c r="R40" s="327">
        <f>IF($A40&lt;&gt;"", INDEX('6. Non-cash | Mainstream Ben.'!$A$1:$O$101,ROW($E41),5), "")</f>
        <v>7</v>
      </c>
      <c r="S40" s="438">
        <f>IF($A40&lt;&gt;"", INDEX('7. Project Part. Eligibility'!$A$1:$N$101,ROW($E43),5), "")</f>
        <v>5</v>
      </c>
      <c r="T40" s="438">
        <f>IF($A40&lt;&gt;"", INDEX('8. Unit Utilization Rate'!$A$1:$O$101,ROW($E42),7), "")</f>
        <v>5</v>
      </c>
      <c r="U40" s="439">
        <f>IF($A40&lt;&gt;"", INDEX('9. Drawdown Rates'!$A$1:$O$101,ROW($E40),5), "")</f>
        <v>4</v>
      </c>
      <c r="V40" s="439">
        <f>IF($A40&lt;&gt;"", INDEX('10. Funds recaptured by HUD'!$A$1:$O$101,ROW($E43),5), "")</f>
        <v>5</v>
      </c>
      <c r="W40" s="439">
        <f>IF($A40&lt;&gt;"", INDEX('11. Timely APR Submission'!$A$1:$O$101,ROW($E40),5), "")</f>
        <v>4</v>
      </c>
      <c r="X40" s="439">
        <f>IF($A40&lt;&gt;"", INDEX('12. Cost per Household'!$A$1:$N$101,ROW($E41),7), "")</f>
        <v>2</v>
      </c>
      <c r="Y40" s="439">
        <f>IF($A40&lt;&gt;"", INDEX('13. Cost per Positive Exit'!$A$1:$O$101,ROW($E41),7), "")</f>
        <v>2</v>
      </c>
      <c r="Z40" s="439">
        <f>IF($A40&lt;&gt;"", INDEX('14. HUD Monitoring'!$A$1:$O$101,ROW($E41),5), "")</f>
        <v>0</v>
      </c>
      <c r="AA40" s="441" t="str">
        <f>IF($A40&lt;&gt;"", INDEX('15. CoC Project Description'!$A$1:$O$101,ROW($E40),4), "")</f>
        <v/>
      </c>
      <c r="AB40" s="442">
        <f>IF($A40&lt;&gt;"", INDEX('16. Opening Doors Goals'!$A$1:$O$101,ROW($E42),5), "")</f>
        <v>0</v>
      </c>
      <c r="AC40" s="441">
        <f>IF($A40&lt;&gt;"", INDEX('15a. Severity of Needs'!$A$1:$O$101,ROW($E43),5), "")</f>
        <v>7.5</v>
      </c>
      <c r="AD40" s="442">
        <f>IF($A40&lt;&gt;"", INDEX('15b. HH w-Zero Income at Entry'!$A$1:$O$101,ROW($E43),5), "")</f>
        <v>1</v>
      </c>
      <c r="AE40" s="441">
        <f>IF($A40&lt;&gt;"", INDEX('15c. Chronic HH at Entry'!$A$1:$O$101,ROW($E41),5), "")</f>
        <v>7.4999999999999997E-2</v>
      </c>
      <c r="AF40" s="442">
        <f>IF($A40&lt;&gt;"", INDEX('16. Housing First Approach'!$A$1:$O$101,ROW($E40),5), "")</f>
        <v>10</v>
      </c>
      <c r="AG40" s="580">
        <f>IF($A40&lt;&gt;"", INDEX('17. RHAB Participation'!$A$1:$Q$101,ROW($E42),5), "")</f>
        <v>11</v>
      </c>
      <c r="AH40" s="440">
        <f>IF($A40&lt;&gt;"", INDEX('18. Attended CoC Meetings'!$A$1:$P$101,ROW($E42),5), "")</f>
        <v>0</v>
      </c>
      <c r="AI40" s="440">
        <f>IF($A40&lt;&gt;"", INDEX('19. Attended CoC Trainings'!$A$1:$O$101,ROW($E42),5), "")</f>
        <v>5</v>
      </c>
      <c r="AJ40" s="440">
        <f>IF($A40&lt;&gt;"", INDEX('20. High Quality Data Entry'!$A$1:$O$101,ROW($E40),5), "")</f>
        <v>4</v>
      </c>
      <c r="AK40" s="440">
        <f>IF($A40&lt;&gt;"", INDEX('21. Timeliness of Data Entry'!$A$1:$O$101,ROW($E40),5), "")</f>
        <v>0</v>
      </c>
      <c r="AL40" s="440">
        <f>IF($A40&lt;&gt;"", INDEX('25. HMIS Bed Inventory'!$A$1:$O$101,ROW($E40),5), "")</f>
        <v>0</v>
      </c>
    </row>
    <row r="41" spans="1:38" x14ac:dyDescent="0.25">
      <c r="A41" s="35" t="str">
        <f>IF(INDEX('CoC Ranking Data'!$A$1:$CB$106,ROW($E44),4)&lt;&gt;"",INDEX('CoC Ranking Data'!$A$1:$CB$106,ROW($E44),4),"")</f>
        <v>Tableland Services, Inc.</v>
      </c>
      <c r="B41" s="35" t="str">
        <f>IF(INDEX('CoC Ranking Data'!$A$1:$CB$106,ROW($E44),5)&lt;&gt;"",INDEX('CoC Ranking Data'!$A$1:$CB$106,ROW($E44),5),"")</f>
        <v>Tableland PSH Expansion</v>
      </c>
      <c r="C41" s="300" t="str">
        <f>IF(INDEX('CoC Ranking Data'!$A$1:$CB$106,ROW($E44),6)&lt;&gt;"",INDEX('CoC Ranking Data'!$A$1:$CB$106,ROW($E44),6),"")</f>
        <v>PA0444L3T091706</v>
      </c>
      <c r="D41" s="300" t="str">
        <f>IF(INDEX('CoC Ranking Data'!$A$1:$CB$106,ROW($E44),7)&lt;&gt;"",INDEX('CoC Ranking Data'!$A$1:$CB$106,ROW($E44),7),"")</f>
        <v>PH</v>
      </c>
      <c r="E41" s="297"/>
      <c r="F41" s="443">
        <f t="shared" si="0"/>
        <v>80.737499999999997</v>
      </c>
      <c r="G41" s="443">
        <f t="shared" si="1"/>
        <v>80.737499999999997</v>
      </c>
      <c r="H41" s="327" t="str">
        <f>IF($A41&lt;&gt;"", INDEX('1a. Housing Stability (RRH)'!$A$1:$O$101,ROW($E44),5), "")</f>
        <v/>
      </c>
      <c r="I41" s="327" t="str">
        <f>IF($A41&lt;&gt;"", INDEX('1b. Housing Stability (SSO)'!$A$1:$O$101,ROW($E44),5), "")</f>
        <v/>
      </c>
      <c r="J41" s="327">
        <f>IF($A41&lt;&gt;"", INDEX('1c. Housing Stability (PSH)'!$A$1:$O$101,ROW($E44),5), "")</f>
        <v>10</v>
      </c>
      <c r="K41" s="327">
        <f>IF($A41&lt;&gt;"", INDEX('2. Returns to Homelessness'!$A$1:$O$101,ROW($E43),5), "")</f>
        <v>3</v>
      </c>
      <c r="L41" s="327" t="str">
        <f>IF($A41&lt;&gt;"", INDEX('3. Safety Improvement (DV Only)'!$A$1:$O$101,ROW($E43),4), "")</f>
        <v/>
      </c>
      <c r="M41" s="327">
        <f>IF($A41&lt;&gt;"", INDEX('4. Length of Time Homeless'!$A$1:$O$101,ROW($E43),5), "")</f>
        <v>0</v>
      </c>
      <c r="N41" s="327" t="str">
        <f>IF($A41&lt;&gt;"", INDEX('5a. Earned Income Growth'!$A$1:$O$101,ROW($E44),6), "")</f>
        <v/>
      </c>
      <c r="O41" s="327" t="str">
        <f>IF($A41&lt;&gt;"", INDEX('5b. UnEarned Income Growth'!$A$1:$O$101,ROW($E44),6), "")</f>
        <v/>
      </c>
      <c r="P41" s="327">
        <f>IF($A41&lt;&gt;"", INDEX('5c. Total Income Growth (PSH)'!$A$1:$O$101,ROW($E44),5), "")</f>
        <v>0</v>
      </c>
      <c r="Q41" s="327">
        <f>IF($A41&lt;&gt;"", INDEX('5d. Income + Only (PSH Only)'!$A$1:$O$101,ROW($E44),5), "")</f>
        <v>0</v>
      </c>
      <c r="R41" s="327">
        <f>IF($A41&lt;&gt;"", INDEX('6. Non-cash | Mainstream Ben.'!$A$1:$O$101,ROW($E42),5), "")</f>
        <v>7</v>
      </c>
      <c r="S41" s="438">
        <f>IF($A41&lt;&gt;"", INDEX('7. Project Part. Eligibility'!$A$1:$N$101,ROW($E44),5), "")</f>
        <v>5</v>
      </c>
      <c r="T41" s="438">
        <f>IF($A41&lt;&gt;"", INDEX('8. Unit Utilization Rate'!$A$1:$O$101,ROW($E43),7), "")</f>
        <v>5</v>
      </c>
      <c r="U41" s="439">
        <f>IF($A41&lt;&gt;"", INDEX('9. Drawdown Rates'!$A$1:$O$101,ROW($E41),5), "")</f>
        <v>0</v>
      </c>
      <c r="V41" s="439">
        <f>IF($A41&lt;&gt;"", INDEX('10. Funds recaptured by HUD'!$A$1:$O$101,ROW($E44),5), "")</f>
        <v>5</v>
      </c>
      <c r="W41" s="439">
        <f>IF($A41&lt;&gt;"", INDEX('11. Timely APR Submission'!$A$1:$O$101,ROW($E41),5), "")</f>
        <v>4</v>
      </c>
      <c r="X41" s="439">
        <f>IF($A41&lt;&gt;"", INDEX('12. Cost per Household'!$A$1:$N$101,ROW($E42),7), "")</f>
        <v>1</v>
      </c>
      <c r="Y41" s="439">
        <f>IF($A41&lt;&gt;"", INDEX('13. Cost per Positive Exit'!$A$1:$O$101,ROW($E42),7), "")</f>
        <v>1</v>
      </c>
      <c r="Z41" s="439">
        <f>IF($A41&lt;&gt;"", INDEX('14. HUD Monitoring'!$A$1:$O$101,ROW($E42),5), "")</f>
        <v>0</v>
      </c>
      <c r="AA41" s="441" t="str">
        <f>IF($A41&lt;&gt;"", INDEX('15. CoC Project Description'!$A$1:$O$101,ROW($E41),4), "")</f>
        <v/>
      </c>
      <c r="AB41" s="442">
        <f>IF($A41&lt;&gt;"", INDEX('16. Opening Doors Goals'!$A$1:$O$101,ROW($E43),5), "")</f>
        <v>0</v>
      </c>
      <c r="AC41" s="441">
        <f>IF($A41&lt;&gt;"", INDEX('15a. Severity of Needs'!$A$1:$O$101,ROW($E44),5), "")</f>
        <v>7.5</v>
      </c>
      <c r="AD41" s="442">
        <f>IF($A41&lt;&gt;"", INDEX('15b. HH w-Zero Income at Entry'!$A$1:$O$101,ROW($E44),5), "")</f>
        <v>2</v>
      </c>
      <c r="AE41" s="441">
        <f>IF($A41&lt;&gt;"", INDEX('15c. Chronic HH at Entry'!$A$1:$O$101,ROW($E42),5), "")</f>
        <v>0.23749999999999999</v>
      </c>
      <c r="AF41" s="442">
        <f>IF($A41&lt;&gt;"", INDEX('16. Housing First Approach'!$A$1:$O$101,ROW($E41),5), "")</f>
        <v>10</v>
      </c>
      <c r="AG41" s="580">
        <f>IF($A41&lt;&gt;"", INDEX('17. RHAB Participation'!$A$1:$Q$101,ROW($E43),5), "")</f>
        <v>11</v>
      </c>
      <c r="AH41" s="440">
        <f>IF($A41&lt;&gt;"", INDEX('18. Attended CoC Meetings'!$A$1:$P$101,ROW($E43),5), "")</f>
        <v>0</v>
      </c>
      <c r="AI41" s="440">
        <f>IF($A41&lt;&gt;"", INDEX('19. Attended CoC Trainings'!$A$1:$O$101,ROW($E43),5), "")</f>
        <v>5</v>
      </c>
      <c r="AJ41" s="440">
        <f>IF($A41&lt;&gt;"", INDEX('20. High Quality Data Entry'!$A$1:$O$101,ROW($E41),5), "")</f>
        <v>4</v>
      </c>
      <c r="AK41" s="440">
        <f>IF($A41&lt;&gt;"", INDEX('21. Timeliness of Data Entry'!$A$1:$O$101,ROW($E41),5), "")</f>
        <v>0</v>
      </c>
      <c r="AL41" s="440">
        <f>IF($A41&lt;&gt;"", INDEX('25. HMIS Bed Inventory'!$A$1:$O$101,ROW($E41),5), "")</f>
        <v>0</v>
      </c>
    </row>
    <row r="42" spans="1:38" x14ac:dyDescent="0.25">
      <c r="A42" s="35" t="str">
        <f>IF(INDEX('CoC Ranking Data'!$A$1:$CB$106,ROW($E45),4)&lt;&gt;"",INDEX('CoC Ranking Data'!$A$1:$CB$106,ROW($E45),4),"")</f>
        <v>The Lehigh Conference of Churches</v>
      </c>
      <c r="B42" s="35" t="str">
        <f>IF(INDEX('CoC Ranking Data'!$A$1:$CB$106,ROW($E45),5)&lt;&gt;"",INDEX('CoC Ranking Data'!$A$1:$CB$106,ROW($E45),5),"")</f>
        <v>Outreach and Case Management for the Disabled, Chronically Homeless</v>
      </c>
      <c r="C42" s="300" t="str">
        <f>IF(INDEX('CoC Ranking Data'!$A$1:$CB$106,ROW($E45),6)&lt;&gt;"",INDEX('CoC Ranking Data'!$A$1:$CB$106,ROW($E45),6),"")</f>
        <v>PA0213L3T091811</v>
      </c>
      <c r="D42" s="300" t="str">
        <f>IF(INDEX('CoC Ranking Data'!$A$1:$CB$106,ROW($E45),7)&lt;&gt;"",INDEX('CoC Ranking Data'!$A$1:$CB$106,ROW($E45),7),"")</f>
        <v>SSO</v>
      </c>
      <c r="E42" s="297"/>
      <c r="F42" s="443">
        <f t="shared" si="0"/>
        <v>78</v>
      </c>
      <c r="G42" s="443">
        <f t="shared" si="1"/>
        <v>78</v>
      </c>
      <c r="H42" s="327" t="str">
        <f>IF($A42&lt;&gt;"", INDEX('1a. Housing Stability (RRH)'!$A$1:$O$101,ROW($E45),5), "")</f>
        <v/>
      </c>
      <c r="I42" s="327">
        <f>IF($A42&lt;&gt;"", INDEX('1b. Housing Stability (SSO)'!$A$1:$O$101,ROW($E45),5), "")</f>
        <v>10</v>
      </c>
      <c r="J42" s="327" t="str">
        <f>IF($A42&lt;&gt;"", INDEX('1c. Housing Stability (PSH)'!$A$1:$O$101,ROW($E45),5), "")</f>
        <v/>
      </c>
      <c r="K42" s="327">
        <f>IF($A42&lt;&gt;"", INDEX('2. Returns to Homelessness'!$A$1:$O$101,ROW($E44),5), "")</f>
        <v>3</v>
      </c>
      <c r="L42" s="327" t="str">
        <f>IF($A42&lt;&gt;"", INDEX('3. Safety Improvement (DV Only)'!$A$1:$O$101,ROW($E44),4), "")</f>
        <v/>
      </c>
      <c r="M42" s="327">
        <f>IF($A42&lt;&gt;"", INDEX('4. Length of Time Homeless'!$A$1:$O$101,ROW($E44),5), "")</f>
        <v>0</v>
      </c>
      <c r="N42" s="327">
        <f>IF($A42&lt;&gt;"", INDEX('5a. Earned Income Growth'!$A$1:$O$101,ROW($E45),6), "")</f>
        <v>0</v>
      </c>
      <c r="O42" s="327">
        <f>IF($A42&lt;&gt;"", INDEX('5b. UnEarned Income Growth'!$A$1:$O$101,ROW($E45),6), "")</f>
        <v>0</v>
      </c>
      <c r="P42" s="327" t="str">
        <f>IF($A42&lt;&gt;"", INDEX('5c. Total Income Growth (PSH)'!$A$1:$O$101,ROW($E45),5), "")</f>
        <v/>
      </c>
      <c r="Q42" s="327">
        <f>IF($A42&lt;&gt;"", INDEX('5d. Income + Only (PSH Only)'!$A$1:$O$101,ROW($E45),5), "")</f>
        <v>0</v>
      </c>
      <c r="R42" s="327">
        <f>IF($A42&lt;&gt;"", INDEX('6. Non-cash | Mainstream Ben.'!$A$1:$O$101,ROW($E43),5), "")</f>
        <v>3</v>
      </c>
      <c r="S42" s="438">
        <f>IF($A42&lt;&gt;"", INDEX('7. Project Part. Eligibility'!$A$1:$N$101,ROW($E45),5), "")</f>
        <v>5</v>
      </c>
      <c r="T42" s="438" t="str">
        <f>IF($A42&lt;&gt;"", INDEX('8. Unit Utilization Rate'!$A$1:$O$101,ROW($E44),7), "")</f>
        <v/>
      </c>
      <c r="U42" s="439">
        <f>IF($A42&lt;&gt;"", INDEX('9. Drawdown Rates'!$A$1:$O$101,ROW($E42),5), "")</f>
        <v>4</v>
      </c>
      <c r="V42" s="439">
        <f>IF($A42&lt;&gt;"", INDEX('10. Funds recaptured by HUD'!$A$1:$O$101,ROW($E45),5), "")</f>
        <v>5</v>
      </c>
      <c r="W42" s="439">
        <f>IF($A42&lt;&gt;"", INDEX('11. Timely APR Submission'!$A$1:$O$101,ROW($E42),5), "")</f>
        <v>4</v>
      </c>
      <c r="X42" s="439">
        <f>IF($A42&lt;&gt;"", INDEX('12. Cost per Household'!$A$1:$N$101,ROW($E43),7), "")</f>
        <v>1</v>
      </c>
      <c r="Y42" s="439">
        <f>IF($A42&lt;&gt;"", INDEX('13. Cost per Positive Exit'!$A$1:$O$101,ROW($E43),7), "")</f>
        <v>1</v>
      </c>
      <c r="Z42" s="439">
        <f>IF($A42&lt;&gt;"", INDEX('14. HUD Monitoring'!$A$1:$O$101,ROW($E43),5), "")</f>
        <v>0</v>
      </c>
      <c r="AA42" s="441" t="str">
        <f>IF($A42&lt;&gt;"", INDEX('15. CoC Project Description'!$A$1:$O$101,ROW($E42),4), "")</f>
        <v/>
      </c>
      <c r="AB42" s="442">
        <f>IF($A42&lt;&gt;"", INDEX('16. Opening Doors Goals'!$A$1:$O$101,ROW($E44),5), "")</f>
        <v>0</v>
      </c>
      <c r="AC42" s="441">
        <f>IF($A42&lt;&gt;"", INDEX('15a. Severity of Needs'!$A$1:$O$101,ROW($E45),5), "")</f>
        <v>7.5</v>
      </c>
      <c r="AD42" s="442">
        <f>IF($A42&lt;&gt;"", INDEX('15b. HH w-Zero Income at Entry'!$A$1:$O$101,ROW($E45),5), "")</f>
        <v>2</v>
      </c>
      <c r="AE42" s="441">
        <f>IF($A42&lt;&gt;"", INDEX('15c. Chronic HH at Entry'!$A$1:$O$101,ROW($E43),5), "")</f>
        <v>2.5</v>
      </c>
      <c r="AF42" s="442">
        <f>IF($A42&lt;&gt;"", INDEX('16. Housing First Approach'!$A$1:$O$101,ROW($E42),5), "")</f>
        <v>10</v>
      </c>
      <c r="AG42" s="580">
        <f>IF($A42&lt;&gt;"", INDEX('17. RHAB Participation'!$A$1:$Q$101,ROW($E44),5), "")</f>
        <v>11</v>
      </c>
      <c r="AH42" s="440">
        <f>IF($A42&lt;&gt;"", INDEX('18. Attended CoC Meetings'!$A$1:$P$101,ROW($E44),5), "")</f>
        <v>0</v>
      </c>
      <c r="AI42" s="440">
        <f>IF($A42&lt;&gt;"", INDEX('19. Attended CoC Trainings'!$A$1:$O$101,ROW($E44),5), "")</f>
        <v>5</v>
      </c>
      <c r="AJ42" s="440">
        <f>IF($A42&lt;&gt;"", INDEX('20. High Quality Data Entry'!$A$1:$O$101,ROW($E42),5), "")</f>
        <v>4</v>
      </c>
      <c r="AK42" s="440">
        <f>IF($A42&lt;&gt;"", INDEX('21. Timeliness of Data Entry'!$A$1:$O$101,ROW($E42),5), "")</f>
        <v>0</v>
      </c>
      <c r="AL42" s="440">
        <f>IF($A42&lt;&gt;"", INDEX('25. HMIS Bed Inventory'!$A$1:$O$101,ROW($E42),5), "")</f>
        <v>0</v>
      </c>
    </row>
    <row r="43" spans="1:38" x14ac:dyDescent="0.25">
      <c r="A43" s="35" t="str">
        <f>IF(INDEX('CoC Ranking Data'!$A$1:$CB$106,ROW($E46),4)&lt;&gt;"",INDEX('CoC Ranking Data'!$A$1:$CB$106,ROW($E46),4),"")</f>
        <v>The Lehigh Conference of Churches</v>
      </c>
      <c r="B43" s="35" t="str">
        <f>IF(INDEX('CoC Ranking Data'!$A$1:$CB$106,ROW($E46),5)&lt;&gt;"",INDEX('CoC Ranking Data'!$A$1:$CB$106,ROW($E46),5),"")</f>
        <v>Pathways Housing</v>
      </c>
      <c r="C43" s="300" t="str">
        <f>IF(INDEX('CoC Ranking Data'!$A$1:$CB$106,ROW($E46),6)&lt;&gt;"",INDEX('CoC Ranking Data'!$A$1:$CB$106,ROW($E46),6),"")</f>
        <v>PA0658L3T091805</v>
      </c>
      <c r="D43" s="300" t="str">
        <f>IF(INDEX('CoC Ranking Data'!$A$1:$CB$106,ROW($E46),7)&lt;&gt;"",INDEX('CoC Ranking Data'!$A$1:$CB$106,ROW($E46),7),"")</f>
        <v>PH</v>
      </c>
      <c r="E43" s="297"/>
      <c r="F43" s="443">
        <f t="shared" si="0"/>
        <v>74.325000000000003</v>
      </c>
      <c r="G43" s="443">
        <f t="shared" si="1"/>
        <v>74.325000000000003</v>
      </c>
      <c r="H43" s="327" t="str">
        <f>IF($A43&lt;&gt;"", INDEX('1a. Housing Stability (RRH)'!$A$1:$O$101,ROW($E46),5), "")</f>
        <v/>
      </c>
      <c r="I43" s="327" t="str">
        <f>IF($A43&lt;&gt;"", INDEX('1b. Housing Stability (SSO)'!$A$1:$O$101,ROW($E46),5), "")</f>
        <v/>
      </c>
      <c r="J43" s="327">
        <f>IF($A43&lt;&gt;"", INDEX('1c. Housing Stability (PSH)'!$A$1:$O$101,ROW($E46),5), "")</f>
        <v>7</v>
      </c>
      <c r="K43" s="327">
        <f>IF($A43&lt;&gt;"", INDEX('2. Returns to Homelessness'!$A$1:$O$101,ROW($E45),5), "")</f>
        <v>3</v>
      </c>
      <c r="L43" s="327" t="str">
        <f>IF($A43&lt;&gt;"", INDEX('3. Safety Improvement (DV Only)'!$A$1:$O$101,ROW($E45),4), "")</f>
        <v/>
      </c>
      <c r="M43" s="327">
        <f>IF($A43&lt;&gt;"", INDEX('4. Length of Time Homeless'!$A$1:$O$101,ROW($E45),5), "")</f>
        <v>0</v>
      </c>
      <c r="N43" s="327" t="str">
        <f>IF($A43&lt;&gt;"", INDEX('5a. Earned Income Growth'!$A$1:$O$101,ROW($E46),6), "")</f>
        <v/>
      </c>
      <c r="O43" s="327" t="str">
        <f>IF($A43&lt;&gt;"", INDEX('5b. UnEarned Income Growth'!$A$1:$O$101,ROW($E46),6), "")</f>
        <v/>
      </c>
      <c r="P43" s="327">
        <f>IF($A43&lt;&gt;"", INDEX('5c. Total Income Growth (PSH)'!$A$1:$O$101,ROW($E46),5), "")</f>
        <v>0</v>
      </c>
      <c r="Q43" s="327">
        <f>IF($A43&lt;&gt;"", INDEX('5d. Income + Only (PSH Only)'!$A$1:$O$101,ROW($E46),5), "")</f>
        <v>0</v>
      </c>
      <c r="R43" s="327">
        <f>IF($A43&lt;&gt;"", INDEX('6. Non-cash | Mainstream Ben.'!$A$1:$O$101,ROW($E44),5), "")</f>
        <v>7</v>
      </c>
      <c r="S43" s="438">
        <f>IF($A43&lt;&gt;"", INDEX('7. Project Part. Eligibility'!$A$1:$N$101,ROW($E46),5), "")</f>
        <v>5</v>
      </c>
      <c r="T43" s="438">
        <f>IF($A43&lt;&gt;"", INDEX('8. Unit Utilization Rate'!$A$1:$O$101,ROW($E45),7), "")</f>
        <v>5</v>
      </c>
      <c r="U43" s="439">
        <f>IF($A43&lt;&gt;"", INDEX('9. Drawdown Rates'!$A$1:$O$101,ROW($E43),5), "")</f>
        <v>4</v>
      </c>
      <c r="V43" s="439">
        <f>IF($A43&lt;&gt;"", INDEX('10. Funds recaptured by HUD'!$A$1:$O$101,ROW($E46),5), "")</f>
        <v>5</v>
      </c>
      <c r="W43" s="439">
        <f>IF($A43&lt;&gt;"", INDEX('11. Timely APR Submission'!$A$1:$O$101,ROW($E43),5), "")</f>
        <v>4</v>
      </c>
      <c r="X43" s="439">
        <f>IF($A43&lt;&gt;"", INDEX('12. Cost per Household'!$A$1:$N$101,ROW($E44),7), "")</f>
        <v>1</v>
      </c>
      <c r="Y43" s="439">
        <f>IF($A43&lt;&gt;"", INDEX('13. Cost per Positive Exit'!$A$1:$O$101,ROW($E44),7), "")</f>
        <v>1</v>
      </c>
      <c r="Z43" s="439">
        <f>IF($A43&lt;&gt;"", INDEX('14. HUD Monitoring'!$A$1:$O$101,ROW($E44),5), "")</f>
        <v>0</v>
      </c>
      <c r="AA43" s="441" t="str">
        <f>IF($A43&lt;&gt;"", INDEX('15. CoC Project Description'!$A$1:$O$101,ROW($E43),4), "")</f>
        <v/>
      </c>
      <c r="AB43" s="442">
        <f>IF($A43&lt;&gt;"", INDEX('16. Opening Doors Goals'!$A$1:$O$101,ROW($E45),5), "")</f>
        <v>0</v>
      </c>
      <c r="AC43" s="441">
        <f>IF($A43&lt;&gt;"", INDEX('15a. Severity of Needs'!$A$1:$O$101,ROW($E46),5), "")</f>
        <v>0</v>
      </c>
      <c r="AD43" s="442">
        <f>IF($A43&lt;&gt;"", INDEX('15b. HH w-Zero Income at Entry'!$A$1:$O$101,ROW($E46),5), "")</f>
        <v>0</v>
      </c>
      <c r="AE43" s="441">
        <f>IF($A43&lt;&gt;"", INDEX('15c. Chronic HH at Entry'!$A$1:$O$101,ROW($E44),5), "")</f>
        <v>2.3250000000000002</v>
      </c>
      <c r="AF43" s="442">
        <f>IF($A43&lt;&gt;"", INDEX('16. Housing First Approach'!$A$1:$O$101,ROW($E43),5), "")</f>
        <v>10</v>
      </c>
      <c r="AG43" s="580">
        <f>IF($A43&lt;&gt;"", INDEX('17. RHAB Participation'!$A$1:$Q$101,ROW($E45),5), "")</f>
        <v>11</v>
      </c>
      <c r="AH43" s="440">
        <f>IF($A43&lt;&gt;"", INDEX('18. Attended CoC Meetings'!$A$1:$P$101,ROW($E45),5), "")</f>
        <v>0</v>
      </c>
      <c r="AI43" s="440">
        <f>IF($A43&lt;&gt;"", INDEX('19. Attended CoC Trainings'!$A$1:$O$101,ROW($E45),5), "")</f>
        <v>5</v>
      </c>
      <c r="AJ43" s="440">
        <f>IF($A43&lt;&gt;"", INDEX('20. High Quality Data Entry'!$A$1:$O$101,ROW($E43),5), "")</f>
        <v>4</v>
      </c>
      <c r="AK43" s="440">
        <f>IF($A43&lt;&gt;"", INDEX('21. Timeliness of Data Entry'!$A$1:$O$101,ROW($E43),5), "")</f>
        <v>0</v>
      </c>
      <c r="AL43" s="440">
        <f>IF($A43&lt;&gt;"", INDEX('25. HMIS Bed Inventory'!$A$1:$O$101,ROW($E43),5), "")</f>
        <v>0</v>
      </c>
    </row>
    <row r="44" spans="1:38" x14ac:dyDescent="0.25">
      <c r="A44" s="35" t="str">
        <f>IF(INDEX('CoC Ranking Data'!$A$1:$CB$106,ROW($E47),4)&lt;&gt;"",INDEX('CoC Ranking Data'!$A$1:$CB$106,ROW($E47),4),"")</f>
        <v>The Lehigh Conference of Churches</v>
      </c>
      <c r="B44" s="35" t="str">
        <f>IF(INDEX('CoC Ranking Data'!$A$1:$CB$106,ROW($E47),5)&lt;&gt;"",INDEX('CoC Ranking Data'!$A$1:$CB$106,ROW($E47),5),"")</f>
        <v>Pathways Housing 2</v>
      </c>
      <c r="C44" s="300" t="str">
        <f>IF(INDEX('CoC Ranking Data'!$A$1:$CB$106,ROW($E47),6)&lt;&gt;"",INDEX('CoC Ranking Data'!$A$1:$CB$106,ROW($E47),6),"")</f>
        <v>PA0669L3T091805</v>
      </c>
      <c r="D44" s="300" t="str">
        <f>IF(INDEX('CoC Ranking Data'!$A$1:$CB$106,ROW($E47),7)&lt;&gt;"",INDEX('CoC Ranking Data'!$A$1:$CB$106,ROW($E47),7),"")</f>
        <v>PH</v>
      </c>
      <c r="E44" s="297"/>
      <c r="F44" s="443">
        <f t="shared" si="0"/>
        <v>77.5</v>
      </c>
      <c r="G44" s="443">
        <f t="shared" si="1"/>
        <v>77.5</v>
      </c>
      <c r="H44" s="327" t="str">
        <f>IF($A44&lt;&gt;"", INDEX('1a. Housing Stability (RRH)'!$A$1:$O$101,ROW($E47),5), "")</f>
        <v/>
      </c>
      <c r="I44" s="327" t="str">
        <f>IF($A44&lt;&gt;"", INDEX('1b. Housing Stability (SSO)'!$A$1:$O$101,ROW($E47),5), "")</f>
        <v/>
      </c>
      <c r="J44" s="327">
        <f>IF($A44&lt;&gt;"", INDEX('1c. Housing Stability (PSH)'!$A$1:$O$101,ROW($E47),5), "")</f>
        <v>10</v>
      </c>
      <c r="K44" s="327">
        <f>IF($A44&lt;&gt;"", INDEX('2. Returns to Homelessness'!$A$1:$O$101,ROW($E46),5), "")</f>
        <v>3</v>
      </c>
      <c r="L44" s="327" t="str">
        <f>IF($A44&lt;&gt;"", INDEX('3. Safety Improvement (DV Only)'!$A$1:$O$101,ROW($E46),4), "")</f>
        <v/>
      </c>
      <c r="M44" s="327">
        <f>IF($A44&lt;&gt;"", INDEX('4. Length of Time Homeless'!$A$1:$O$101,ROW($E46),5), "")</f>
        <v>0</v>
      </c>
      <c r="N44" s="327" t="str">
        <f>IF($A44&lt;&gt;"", INDEX('5a. Earned Income Growth'!$A$1:$O$101,ROW($E47),6), "")</f>
        <v/>
      </c>
      <c r="O44" s="327" t="str">
        <f>IF($A44&lt;&gt;"", INDEX('5b. UnEarned Income Growth'!$A$1:$O$101,ROW($E47),6), "")</f>
        <v/>
      </c>
      <c r="P44" s="327">
        <f>IF($A44&lt;&gt;"", INDEX('5c. Total Income Growth (PSH)'!$A$1:$O$101,ROW($E47),5), "")</f>
        <v>0</v>
      </c>
      <c r="Q44" s="327">
        <f>IF($A44&lt;&gt;"", INDEX('5d. Income + Only (PSH Only)'!$A$1:$O$101,ROW($E47),5), "")</f>
        <v>0</v>
      </c>
      <c r="R44" s="327">
        <f>IF($A44&lt;&gt;"", INDEX('6. Non-cash | Mainstream Ben.'!$A$1:$O$101,ROW($E45),5), "")</f>
        <v>7</v>
      </c>
      <c r="S44" s="438">
        <f>IF($A44&lt;&gt;"", INDEX('7. Project Part. Eligibility'!$A$1:$N$101,ROW($E47),5), "")</f>
        <v>5</v>
      </c>
      <c r="T44" s="438">
        <f>IF($A44&lt;&gt;"", INDEX('8. Unit Utilization Rate'!$A$1:$O$101,ROW($E46),7), "")</f>
        <v>5</v>
      </c>
      <c r="U44" s="439">
        <f>IF($A44&lt;&gt;"", INDEX('9. Drawdown Rates'!$A$1:$O$101,ROW($E44),5), "")</f>
        <v>4</v>
      </c>
      <c r="V44" s="439">
        <f>IF($A44&lt;&gt;"", INDEX('10. Funds recaptured by HUD'!$A$1:$O$101,ROW($E47),5), "")</f>
        <v>5</v>
      </c>
      <c r="W44" s="439">
        <f>IF($A44&lt;&gt;"", INDEX('11. Timely APR Submission'!$A$1:$O$101,ROW($E44),5), "")</f>
        <v>4</v>
      </c>
      <c r="X44" s="439">
        <f>IF($A44&lt;&gt;"", INDEX('12. Cost per Household'!$A$1:$N$101,ROW($E45),7), "")</f>
        <v>1</v>
      </c>
      <c r="Y44" s="439">
        <f>IF($A44&lt;&gt;"", INDEX('13. Cost per Positive Exit'!$A$1:$O$101,ROW($E45),7), "")</f>
        <v>1</v>
      </c>
      <c r="Z44" s="439">
        <f>IF($A44&lt;&gt;"", INDEX('14. HUD Monitoring'!$A$1:$O$101,ROW($E45),5), "")</f>
        <v>0</v>
      </c>
      <c r="AA44" s="441" t="str">
        <f>IF($A44&lt;&gt;"", INDEX('15. CoC Project Description'!$A$1:$O$101,ROW($E44),4), "")</f>
        <v/>
      </c>
      <c r="AB44" s="442">
        <f>IF($A44&lt;&gt;"", INDEX('16. Opening Doors Goals'!$A$1:$O$101,ROW($E46),5), "")</f>
        <v>0</v>
      </c>
      <c r="AC44" s="441">
        <f>IF($A44&lt;&gt;"", INDEX('15a. Severity of Needs'!$A$1:$O$101,ROW($E47),5), "")</f>
        <v>0</v>
      </c>
      <c r="AD44" s="442">
        <f>IF($A44&lt;&gt;"", INDEX('15b. HH w-Zero Income at Entry'!$A$1:$O$101,ROW($E47),5), "")</f>
        <v>0</v>
      </c>
      <c r="AE44" s="441">
        <f>IF($A44&lt;&gt;"", INDEX('15c. Chronic HH at Entry'!$A$1:$O$101,ROW($E45),5), "")</f>
        <v>2.5</v>
      </c>
      <c r="AF44" s="442">
        <f>IF($A44&lt;&gt;"", INDEX('16. Housing First Approach'!$A$1:$O$101,ROW($E44),5), "")</f>
        <v>10</v>
      </c>
      <c r="AG44" s="580">
        <f>IF($A44&lt;&gt;"", INDEX('17. RHAB Participation'!$A$1:$Q$101,ROW($E46),5), "")</f>
        <v>11</v>
      </c>
      <c r="AH44" s="440">
        <f>IF($A44&lt;&gt;"", INDEX('18. Attended CoC Meetings'!$A$1:$P$101,ROW($E46),5), "")</f>
        <v>0</v>
      </c>
      <c r="AI44" s="440">
        <f>IF($A44&lt;&gt;"", INDEX('19. Attended CoC Trainings'!$A$1:$O$101,ROW($E46),5), "")</f>
        <v>5</v>
      </c>
      <c r="AJ44" s="440">
        <f>IF($A44&lt;&gt;"", INDEX('20. High Quality Data Entry'!$A$1:$O$101,ROW($E44),5), "")</f>
        <v>4</v>
      </c>
      <c r="AK44" s="440">
        <f>IF($A44&lt;&gt;"", INDEX('21. Timeliness of Data Entry'!$A$1:$O$101,ROW($E44),5), "")</f>
        <v>0</v>
      </c>
      <c r="AL44" s="440">
        <f>IF($A44&lt;&gt;"", INDEX('25. HMIS Bed Inventory'!$A$1:$O$101,ROW($E44),5), "")</f>
        <v>0</v>
      </c>
    </row>
    <row r="45" spans="1:38" x14ac:dyDescent="0.25">
      <c r="A45" s="35" t="str">
        <f>IF(INDEX('CoC Ranking Data'!$A$1:$CB$106,ROW($E48),4)&lt;&gt;"",INDEX('CoC Ranking Data'!$A$1:$CB$106,ROW($E48),4),"")</f>
        <v>The Lehigh Conference of Churches</v>
      </c>
      <c r="B45" s="35" t="str">
        <f>IF(INDEX('CoC Ranking Data'!$A$1:$CB$106,ROW($E48),5)&lt;&gt;"",INDEX('CoC Ranking Data'!$A$1:$CB$106,ROW($E48),5),"")</f>
        <v>Pathways TBRA for Families, Youth and Veterans</v>
      </c>
      <c r="C45" s="300" t="str">
        <f>IF(INDEX('CoC Ranking Data'!$A$1:$CB$106,ROW($E48),6)&lt;&gt;"",INDEX('CoC Ranking Data'!$A$1:$CB$106,ROW($E48),6),"")</f>
        <v>PA0583L3T091807</v>
      </c>
      <c r="D45" s="300" t="str">
        <f>IF(INDEX('CoC Ranking Data'!$A$1:$CB$106,ROW($E48),7)&lt;&gt;"",INDEX('CoC Ranking Data'!$A$1:$CB$106,ROW($E48),7),"")</f>
        <v>PH</v>
      </c>
      <c r="E45" s="297"/>
      <c r="F45" s="443">
        <f t="shared" si="0"/>
        <v>76.5</v>
      </c>
      <c r="G45" s="443">
        <f t="shared" si="1"/>
        <v>76.5</v>
      </c>
      <c r="H45" s="327" t="str">
        <f>IF($A45&lt;&gt;"", INDEX('1a. Housing Stability (RRH)'!$A$1:$O$101,ROW($E48),5), "")</f>
        <v/>
      </c>
      <c r="I45" s="327" t="str">
        <f>IF($A45&lt;&gt;"", INDEX('1b. Housing Stability (SSO)'!$A$1:$O$101,ROW($E48),5), "")</f>
        <v/>
      </c>
      <c r="J45" s="327">
        <f>IF($A45&lt;&gt;"", INDEX('1c. Housing Stability (PSH)'!$A$1:$O$101,ROW($E48),5), "")</f>
        <v>10</v>
      </c>
      <c r="K45" s="327">
        <f>IF($A45&lt;&gt;"", INDEX('2. Returns to Homelessness'!$A$1:$O$101,ROW($E47),5), "")</f>
        <v>3</v>
      </c>
      <c r="L45" s="327" t="str">
        <f>IF($A45&lt;&gt;"", INDEX('3. Safety Improvement (DV Only)'!$A$1:$O$101,ROW($E47),4), "")</f>
        <v/>
      </c>
      <c r="M45" s="327">
        <f>IF($A45&lt;&gt;"", INDEX('4. Length of Time Homeless'!$A$1:$O$101,ROW($E47),5), "")</f>
        <v>0</v>
      </c>
      <c r="N45" s="327" t="str">
        <f>IF($A45&lt;&gt;"", INDEX('5a. Earned Income Growth'!$A$1:$O$101,ROW($E48),6), "")</f>
        <v/>
      </c>
      <c r="O45" s="327" t="str">
        <f>IF($A45&lt;&gt;"", INDEX('5b. UnEarned Income Growth'!$A$1:$O$101,ROW($E48),6), "")</f>
        <v/>
      </c>
      <c r="P45" s="327">
        <f>IF($A45&lt;&gt;"", INDEX('5c. Total Income Growth (PSH)'!$A$1:$O$101,ROW($E48),5), "")</f>
        <v>0</v>
      </c>
      <c r="Q45" s="327">
        <f>IF($A45&lt;&gt;"", INDEX('5d. Income + Only (PSH Only)'!$A$1:$O$101,ROW($E48),5), "")</f>
        <v>0</v>
      </c>
      <c r="R45" s="327">
        <f>IF($A45&lt;&gt;"", INDEX('6. Non-cash | Mainstream Ben.'!$A$1:$O$101,ROW($E46),5), "")</f>
        <v>7</v>
      </c>
      <c r="S45" s="438">
        <f>IF($A45&lt;&gt;"", INDEX('7. Project Part. Eligibility'!$A$1:$N$101,ROW($E48),5), "")</f>
        <v>5</v>
      </c>
      <c r="T45" s="438">
        <f>IF($A45&lt;&gt;"", INDEX('8. Unit Utilization Rate'!$A$1:$O$101,ROW($E47),7), "")</f>
        <v>5</v>
      </c>
      <c r="U45" s="439">
        <f>IF($A45&lt;&gt;"", INDEX('9. Drawdown Rates'!$A$1:$O$101,ROW($E45),5), "")</f>
        <v>4</v>
      </c>
      <c r="V45" s="439">
        <f>IF($A45&lt;&gt;"", INDEX('10. Funds recaptured by HUD'!$A$1:$O$101,ROW($E48),5), "")</f>
        <v>4</v>
      </c>
      <c r="W45" s="439">
        <f>IF($A45&lt;&gt;"", INDEX('11. Timely APR Submission'!$A$1:$O$101,ROW($E45),5), "")</f>
        <v>4</v>
      </c>
      <c r="X45" s="439">
        <f>IF($A45&lt;&gt;"", INDEX('12. Cost per Household'!$A$1:$N$101,ROW($E46),7), "")</f>
        <v>1</v>
      </c>
      <c r="Y45" s="439">
        <f>IF($A45&lt;&gt;"", INDEX('13. Cost per Positive Exit'!$A$1:$O$101,ROW($E46),7), "")</f>
        <v>1</v>
      </c>
      <c r="Z45" s="439">
        <f>IF($A45&lt;&gt;"", INDEX('14. HUD Monitoring'!$A$1:$O$101,ROW($E46),5), "")</f>
        <v>0</v>
      </c>
      <c r="AA45" s="441" t="str">
        <f>IF($A45&lt;&gt;"", INDEX('15. CoC Project Description'!$A$1:$O$101,ROW($E45),4), "")</f>
        <v/>
      </c>
      <c r="AB45" s="442">
        <f>IF($A45&lt;&gt;"", INDEX('16. Opening Doors Goals'!$A$1:$O$101,ROW($E47),5), "")</f>
        <v>0</v>
      </c>
      <c r="AC45" s="441">
        <f>IF($A45&lt;&gt;"", INDEX('15a. Severity of Needs'!$A$1:$O$101,ROW($E48),5), "")</f>
        <v>0</v>
      </c>
      <c r="AD45" s="442">
        <f>IF($A45&lt;&gt;"", INDEX('15b. HH w-Zero Income at Entry'!$A$1:$O$101,ROW($E48),5), "")</f>
        <v>0</v>
      </c>
      <c r="AE45" s="441">
        <f>IF($A45&lt;&gt;"", INDEX('15c. Chronic HH at Entry'!$A$1:$O$101,ROW($E46),5), "")</f>
        <v>2.5</v>
      </c>
      <c r="AF45" s="442">
        <f>IF($A45&lt;&gt;"", INDEX('16. Housing First Approach'!$A$1:$O$101,ROW($E45),5), "")</f>
        <v>10</v>
      </c>
      <c r="AG45" s="580">
        <f>IF($A45&lt;&gt;"", INDEX('17. RHAB Participation'!$A$1:$Q$101,ROW($E47),5), "")</f>
        <v>11</v>
      </c>
      <c r="AH45" s="440">
        <f>IF($A45&lt;&gt;"", INDEX('18. Attended CoC Meetings'!$A$1:$P$101,ROW($E47),5), "")</f>
        <v>0</v>
      </c>
      <c r="AI45" s="440">
        <f>IF($A45&lt;&gt;"", INDEX('19. Attended CoC Trainings'!$A$1:$O$101,ROW($E47),5), "")</f>
        <v>5</v>
      </c>
      <c r="AJ45" s="440">
        <f>IF($A45&lt;&gt;"", INDEX('20. High Quality Data Entry'!$A$1:$O$101,ROW($E45),5), "")</f>
        <v>4</v>
      </c>
      <c r="AK45" s="440">
        <f>IF($A45&lt;&gt;"", INDEX('21. Timeliness of Data Entry'!$A$1:$O$101,ROW($E45),5), "")</f>
        <v>0</v>
      </c>
      <c r="AL45" s="440">
        <f>IF($A45&lt;&gt;"", INDEX('25. HMIS Bed Inventory'!$A$1:$O$101,ROW($E45),5), "")</f>
        <v>0</v>
      </c>
    </row>
    <row r="46" spans="1:38" x14ac:dyDescent="0.25">
      <c r="A46" s="35" t="str">
        <f>IF(INDEX('CoC Ranking Data'!$A$1:$CB$106,ROW($E49),4)&lt;&gt;"",INDEX('CoC Ranking Data'!$A$1:$CB$106,ROW($E49),4),"")</f>
        <v>The Lehigh Conference of Churches</v>
      </c>
      <c r="B46" s="35" t="str">
        <f>IF(INDEX('CoC Ranking Data'!$A$1:$CB$106,ROW($E49),5)&lt;&gt;"",INDEX('CoC Ranking Data'!$A$1:$CB$106,ROW($E49),5),"")</f>
        <v>Tenant-Based Rental Assistance for the Disabled,Chronically Homeless</v>
      </c>
      <c r="C46" s="300" t="str">
        <f>IF(INDEX('CoC Ranking Data'!$A$1:$CB$106,ROW($E49),6)&lt;&gt;"",INDEX('CoC Ranking Data'!$A$1:$CB$106,ROW($E49),6),"")</f>
        <v>PA0222L3T091811</v>
      </c>
      <c r="D46" s="300" t="str">
        <f>IF(INDEX('CoC Ranking Data'!$A$1:$CB$106,ROW($E49),7)&lt;&gt;"",INDEX('CoC Ranking Data'!$A$1:$CB$106,ROW($E49),7),"")</f>
        <v>PH</v>
      </c>
      <c r="E46" s="297"/>
      <c r="F46" s="443">
        <f t="shared" si="0"/>
        <v>81</v>
      </c>
      <c r="G46" s="443">
        <f t="shared" si="1"/>
        <v>81</v>
      </c>
      <c r="H46" s="327" t="str">
        <f>IF($A46&lt;&gt;"", INDEX('1a. Housing Stability (RRH)'!$A$1:$O$101,ROW($E49),5), "")</f>
        <v/>
      </c>
      <c r="I46" s="327" t="str">
        <f>IF($A46&lt;&gt;"", INDEX('1b. Housing Stability (SSO)'!$A$1:$O$101,ROW($E49),5), "")</f>
        <v/>
      </c>
      <c r="J46" s="327">
        <f>IF($A46&lt;&gt;"", INDEX('1c. Housing Stability (PSH)'!$A$1:$O$101,ROW($E49),5), "")</f>
        <v>7</v>
      </c>
      <c r="K46" s="327">
        <f>IF($A46&lt;&gt;"", INDEX('2. Returns to Homelessness'!$A$1:$O$101,ROW($E48),5), "")</f>
        <v>3</v>
      </c>
      <c r="L46" s="327" t="str">
        <f>IF($A46&lt;&gt;"", INDEX('3. Safety Improvement (DV Only)'!$A$1:$O$101,ROW($E48),4), "")</f>
        <v/>
      </c>
      <c r="M46" s="327">
        <f>IF($A46&lt;&gt;"", INDEX('4. Length of Time Homeless'!$A$1:$O$101,ROW($E48),5), "")</f>
        <v>0</v>
      </c>
      <c r="N46" s="327" t="str">
        <f>IF($A46&lt;&gt;"", INDEX('5a. Earned Income Growth'!$A$1:$O$101,ROW($E49),6), "")</f>
        <v/>
      </c>
      <c r="O46" s="327" t="str">
        <f>IF($A46&lt;&gt;"", INDEX('5b. UnEarned Income Growth'!$A$1:$O$101,ROW($E49),6), "")</f>
        <v/>
      </c>
      <c r="P46" s="327">
        <f>IF($A46&lt;&gt;"", INDEX('5c. Total Income Growth (PSH)'!$A$1:$O$101,ROW($E49),5), "")</f>
        <v>2</v>
      </c>
      <c r="Q46" s="327">
        <f>IF($A46&lt;&gt;"", INDEX('5d. Income + Only (PSH Only)'!$A$1:$O$101,ROW($E49),5), "")</f>
        <v>0</v>
      </c>
      <c r="R46" s="327">
        <f>IF($A46&lt;&gt;"", INDEX('6. Non-cash | Mainstream Ben.'!$A$1:$O$101,ROW($E47),5), "")</f>
        <v>7</v>
      </c>
      <c r="S46" s="438">
        <f>IF($A46&lt;&gt;"", INDEX('7. Project Part. Eligibility'!$A$1:$N$101,ROW($E49),5), "")</f>
        <v>5</v>
      </c>
      <c r="T46" s="438">
        <f>IF($A46&lt;&gt;"", INDEX('8. Unit Utilization Rate'!$A$1:$O$101,ROW($E48),7), "")</f>
        <v>3</v>
      </c>
      <c r="U46" s="439">
        <f>IF($A46&lt;&gt;"", INDEX('9. Drawdown Rates'!$A$1:$O$101,ROW($E46),5), "")</f>
        <v>4</v>
      </c>
      <c r="V46" s="439">
        <f>IF($A46&lt;&gt;"", INDEX('10. Funds recaptured by HUD'!$A$1:$O$101,ROW($E49),5), "")</f>
        <v>5</v>
      </c>
      <c r="W46" s="439">
        <f>IF($A46&lt;&gt;"", INDEX('11. Timely APR Submission'!$A$1:$O$101,ROW($E46),5), "")</f>
        <v>4</v>
      </c>
      <c r="X46" s="439">
        <f>IF($A46&lt;&gt;"", INDEX('12. Cost per Household'!$A$1:$N$101,ROW($E47),7), "")</f>
        <v>2</v>
      </c>
      <c r="Y46" s="439">
        <f>IF($A46&lt;&gt;"", INDEX('13. Cost per Positive Exit'!$A$1:$O$101,ROW($E47),7), "")</f>
        <v>2</v>
      </c>
      <c r="Z46" s="439">
        <f>IF($A46&lt;&gt;"", INDEX('14. HUD Monitoring'!$A$1:$O$101,ROW($E47),5), "")</f>
        <v>0</v>
      </c>
      <c r="AA46" s="441" t="str">
        <f>IF($A46&lt;&gt;"", INDEX('15. CoC Project Description'!$A$1:$O$101,ROW($E46),4), "")</f>
        <v/>
      </c>
      <c r="AB46" s="442">
        <f>IF($A46&lt;&gt;"", INDEX('16. Opening Doors Goals'!$A$1:$O$101,ROW($E48),5), "")</f>
        <v>0</v>
      </c>
      <c r="AC46" s="441">
        <f>IF($A46&lt;&gt;"", INDEX('15a. Severity of Needs'!$A$1:$O$101,ROW($E49),5), "")</f>
        <v>2.5</v>
      </c>
      <c r="AD46" s="442">
        <f>IF($A46&lt;&gt;"", INDEX('15b. HH w-Zero Income at Entry'!$A$1:$O$101,ROW($E49),5), "")</f>
        <v>2</v>
      </c>
      <c r="AE46" s="441">
        <f>IF($A46&lt;&gt;"", INDEX('15c. Chronic HH at Entry'!$A$1:$O$101,ROW($E47),5), "")</f>
        <v>2.5</v>
      </c>
      <c r="AF46" s="442">
        <f>IF($A46&lt;&gt;"", INDEX('16. Housing First Approach'!$A$1:$O$101,ROW($E46),5), "")</f>
        <v>10</v>
      </c>
      <c r="AG46" s="580">
        <f>IF($A46&lt;&gt;"", INDEX('17. RHAB Participation'!$A$1:$Q$101,ROW($E48),5), "")</f>
        <v>11</v>
      </c>
      <c r="AH46" s="440">
        <f>IF($A46&lt;&gt;"", INDEX('18. Attended CoC Meetings'!$A$1:$P$101,ROW($E48),5), "")</f>
        <v>0</v>
      </c>
      <c r="AI46" s="440">
        <f>IF($A46&lt;&gt;"", INDEX('19. Attended CoC Trainings'!$A$1:$O$101,ROW($E48),5), "")</f>
        <v>5</v>
      </c>
      <c r="AJ46" s="440">
        <f>IF($A46&lt;&gt;"", INDEX('20. High Quality Data Entry'!$A$1:$O$101,ROW($E46),5), "")</f>
        <v>4</v>
      </c>
      <c r="AK46" s="440">
        <f>IF($A46&lt;&gt;"", INDEX('21. Timeliness of Data Entry'!$A$1:$O$101,ROW($E46),5), "")</f>
        <v>0</v>
      </c>
      <c r="AL46" s="440">
        <f>IF($A46&lt;&gt;"", INDEX('25. HMIS Bed Inventory'!$A$1:$O$101,ROW($E46),5), "")</f>
        <v>0</v>
      </c>
    </row>
    <row r="47" spans="1:38" x14ac:dyDescent="0.25">
      <c r="A47" s="35" t="str">
        <f>IF(INDEX('CoC Ranking Data'!$A$1:$CB$106,ROW($E50),4)&lt;&gt;"",INDEX('CoC Ranking Data'!$A$1:$CB$106,ROW($E50),4),"")</f>
        <v>The Salvation Army, a New York Corporation</v>
      </c>
      <c r="B47" s="35" t="str">
        <f>IF(INDEX('CoC Ranking Data'!$A$1:$CB$106,ROW($E50),5)&lt;&gt;"",INDEX('CoC Ranking Data'!$A$1:$CB$106,ROW($E50),5),"")</f>
        <v>Allentown Hospitality House Permanent Housing Program</v>
      </c>
      <c r="C47" s="300" t="str">
        <f>IF(INDEX('CoC Ranking Data'!$A$1:$CB$106,ROW($E50),6)&lt;&gt;"",INDEX('CoC Ranking Data'!$A$1:$CB$106,ROW($E50),6),"")</f>
        <v>PA0634L3T091806</v>
      </c>
      <c r="D47" s="300" t="str">
        <f>IF(INDEX('CoC Ranking Data'!$A$1:$CB$106,ROW($E50),7)&lt;&gt;"",INDEX('CoC Ranking Data'!$A$1:$CB$106,ROW($E50),7),"")</f>
        <v>PH</v>
      </c>
      <c r="E47" s="297"/>
      <c r="F47" s="443">
        <f t="shared" si="0"/>
        <v>74</v>
      </c>
      <c r="G47" s="443">
        <f t="shared" si="1"/>
        <v>74</v>
      </c>
      <c r="H47" s="327" t="str">
        <f>IF($A47&lt;&gt;"", INDEX('1a. Housing Stability (RRH)'!$A$1:$O$101,ROW($E50),5), "")</f>
        <v/>
      </c>
      <c r="I47" s="327" t="str">
        <f>IF($A47&lt;&gt;"", INDEX('1b. Housing Stability (SSO)'!$A$1:$O$101,ROW($E50),5), "")</f>
        <v/>
      </c>
      <c r="J47" s="327">
        <f>IF($A47&lt;&gt;"", INDEX('1c. Housing Stability (PSH)'!$A$1:$O$101,ROW($E50),5), "")</f>
        <v>10</v>
      </c>
      <c r="K47" s="327">
        <f>IF($A47&lt;&gt;"", INDEX('2. Returns to Homelessness'!$A$1:$O$101,ROW($E49),5), "")</f>
        <v>3</v>
      </c>
      <c r="L47" s="327" t="str">
        <f>IF($A47&lt;&gt;"", INDEX('3. Safety Improvement (DV Only)'!$A$1:$O$101,ROW($E49),4), "")</f>
        <v/>
      </c>
      <c r="M47" s="327">
        <f>IF($A47&lt;&gt;"", INDEX('4. Length of Time Homeless'!$A$1:$O$101,ROW($E49),5), "")</f>
        <v>0</v>
      </c>
      <c r="N47" s="327" t="str">
        <f>IF($A47&lt;&gt;"", INDEX('5a. Earned Income Growth'!$A$1:$O$101,ROW($E50),6), "")</f>
        <v/>
      </c>
      <c r="O47" s="327" t="str">
        <f>IF($A47&lt;&gt;"", INDEX('5b. UnEarned Income Growth'!$A$1:$O$101,ROW($E50),6), "")</f>
        <v/>
      </c>
      <c r="P47" s="327">
        <f>IF($A47&lt;&gt;"", INDEX('5c. Total Income Growth (PSH)'!$A$1:$O$101,ROW($E50),5), "")</f>
        <v>0</v>
      </c>
      <c r="Q47" s="327">
        <f>IF($A47&lt;&gt;"", INDEX('5d. Income + Only (PSH Only)'!$A$1:$O$101,ROW($E50),5), "")</f>
        <v>0</v>
      </c>
      <c r="R47" s="327">
        <f>IF($A47&lt;&gt;"", INDEX('6. Non-cash | Mainstream Ben.'!$A$1:$O$101,ROW($E48),5), "")</f>
        <v>7</v>
      </c>
      <c r="S47" s="438">
        <f>IF($A47&lt;&gt;"", INDEX('7. Project Part. Eligibility'!$A$1:$N$101,ROW($E50),5), "")</f>
        <v>5</v>
      </c>
      <c r="T47" s="438">
        <f>IF($A47&lt;&gt;"", INDEX('8. Unit Utilization Rate'!$A$1:$O$101,ROW($E49),7), "")</f>
        <v>1</v>
      </c>
      <c r="U47" s="439">
        <f>IF($A47&lt;&gt;"", INDEX('9. Drawdown Rates'!$A$1:$O$101,ROW($E47),5), "")</f>
        <v>0</v>
      </c>
      <c r="V47" s="439">
        <f>IF($A47&lt;&gt;"", INDEX('10. Funds recaptured by HUD'!$A$1:$O$101,ROW($E50),5), "")</f>
        <v>4</v>
      </c>
      <c r="W47" s="439">
        <f>IF($A47&lt;&gt;"", INDEX('11. Timely APR Submission'!$A$1:$O$101,ROW($E47),5), "")</f>
        <v>4</v>
      </c>
      <c r="X47" s="439">
        <f>IF($A47&lt;&gt;"", INDEX('12. Cost per Household'!$A$1:$N$101,ROW($E48),7), "")</f>
        <v>0</v>
      </c>
      <c r="Y47" s="439">
        <f>IF($A47&lt;&gt;"", INDEX('13. Cost per Positive Exit'!$A$1:$O$101,ROW($E48),7), "")</f>
        <v>0</v>
      </c>
      <c r="Z47" s="439">
        <f>IF($A47&lt;&gt;"", INDEX('14. HUD Monitoring'!$A$1:$O$101,ROW($E48),5), "")</f>
        <v>0</v>
      </c>
      <c r="AA47" s="441" t="str">
        <f>IF($A47&lt;&gt;"", INDEX('15. CoC Project Description'!$A$1:$O$101,ROW($E47),4), "")</f>
        <v/>
      </c>
      <c r="AB47" s="442">
        <f>IF($A47&lt;&gt;"", INDEX('16. Opening Doors Goals'!$A$1:$O$101,ROW($E49),5), "")</f>
        <v>0</v>
      </c>
      <c r="AC47" s="441">
        <f>IF($A47&lt;&gt;"", INDEX('15a. Severity of Needs'!$A$1:$O$101,ROW($E50),5), "")</f>
        <v>7.5</v>
      </c>
      <c r="AD47" s="442">
        <f>IF($A47&lt;&gt;"", INDEX('15b. HH w-Zero Income at Entry'!$A$1:$O$101,ROW($E50),5), "")</f>
        <v>0</v>
      </c>
      <c r="AE47" s="441">
        <f>IF($A47&lt;&gt;"", INDEX('15c. Chronic HH at Entry'!$A$1:$O$101,ROW($E48),5), "")</f>
        <v>2.5</v>
      </c>
      <c r="AF47" s="442">
        <f>IF($A47&lt;&gt;"", INDEX('16. Housing First Approach'!$A$1:$O$101,ROW($E47),5), "")</f>
        <v>10</v>
      </c>
      <c r="AG47" s="580">
        <f>IF($A47&lt;&gt;"", INDEX('17. RHAB Participation'!$A$1:$Q$101,ROW($E49),5), "")</f>
        <v>11</v>
      </c>
      <c r="AH47" s="440">
        <f>IF($A47&lt;&gt;"", INDEX('18. Attended CoC Meetings'!$A$1:$P$101,ROW($E49),5), "")</f>
        <v>0</v>
      </c>
      <c r="AI47" s="440">
        <f>IF($A47&lt;&gt;"", INDEX('19. Attended CoC Trainings'!$A$1:$O$101,ROW($E49),5), "")</f>
        <v>5</v>
      </c>
      <c r="AJ47" s="440">
        <f>IF($A47&lt;&gt;"", INDEX('20. High Quality Data Entry'!$A$1:$O$101,ROW($E47),5), "")</f>
        <v>4</v>
      </c>
      <c r="AK47" s="440">
        <f>IF($A47&lt;&gt;"", INDEX('21. Timeliness of Data Entry'!$A$1:$O$101,ROW($E47),5), "")</f>
        <v>0</v>
      </c>
      <c r="AL47" s="440">
        <f>IF($A47&lt;&gt;"", INDEX('25. HMIS Bed Inventory'!$A$1:$O$101,ROW($E47),5), "")</f>
        <v>0</v>
      </c>
    </row>
    <row r="48" spans="1:38" x14ac:dyDescent="0.25">
      <c r="A48" s="35" t="str">
        <f>IF(INDEX('CoC Ranking Data'!$A$1:$CB$106,ROW($E51),4)&lt;&gt;"",INDEX('CoC Ranking Data'!$A$1:$CB$106,ROW($E51),4),"")</f>
        <v>The Salvation Army, a New York Corporation</v>
      </c>
      <c r="B48" s="35" t="str">
        <f>IF(INDEX('CoC Ranking Data'!$A$1:$CB$106,ROW($E51),5)&lt;&gt;"",INDEX('CoC Ranking Data'!$A$1:$CB$106,ROW($E51),5),"")</f>
        <v>Salvation Army Carlisle PH Project</v>
      </c>
      <c r="C48" s="300" t="str">
        <f>IF(INDEX('CoC Ranking Data'!$A$1:$CB$106,ROW($E51),6)&lt;&gt;"",INDEX('CoC Ranking Data'!$A$1:$CB$106,ROW($E51),6),"")</f>
        <v>PA0655L3T091805</v>
      </c>
      <c r="D48" s="300" t="str">
        <f>IF(INDEX('CoC Ranking Data'!$A$1:$CB$106,ROW($E51),7)&lt;&gt;"",INDEX('CoC Ranking Data'!$A$1:$CB$106,ROW($E51),7),"")</f>
        <v>PH</v>
      </c>
      <c r="E48" s="297"/>
      <c r="F48" s="443">
        <f t="shared" si="0"/>
        <v>61.075000000000003</v>
      </c>
      <c r="G48" s="443">
        <f t="shared" si="1"/>
        <v>61.075000000000003</v>
      </c>
      <c r="H48" s="327" t="str">
        <f>IF($A48&lt;&gt;"", INDEX('1a. Housing Stability (RRH)'!$A$1:$O$101,ROW($E51),5), "")</f>
        <v/>
      </c>
      <c r="I48" s="327" t="str">
        <f>IF($A48&lt;&gt;"", INDEX('1b. Housing Stability (SSO)'!$A$1:$O$101,ROW($E51),5), "")</f>
        <v/>
      </c>
      <c r="J48" s="327">
        <f>IF($A48&lt;&gt;"", INDEX('1c. Housing Stability (PSH)'!$A$1:$O$101,ROW($E51),5), "")</f>
        <v>2</v>
      </c>
      <c r="K48" s="327">
        <f>IF($A48&lt;&gt;"", INDEX('2. Returns to Homelessness'!$A$1:$O$101,ROW($E50),5), "")</f>
        <v>3</v>
      </c>
      <c r="L48" s="327" t="str">
        <f>IF($A48&lt;&gt;"", INDEX('3. Safety Improvement (DV Only)'!$A$1:$O$101,ROW($E50),4), "")</f>
        <v/>
      </c>
      <c r="M48" s="327">
        <f>IF($A48&lt;&gt;"", INDEX('4. Length of Time Homeless'!$A$1:$O$101,ROW($E50),5), "")</f>
        <v>0</v>
      </c>
      <c r="N48" s="327" t="str">
        <f>IF($A48&lt;&gt;"", INDEX('5a. Earned Income Growth'!$A$1:$O$101,ROW($E51),6), "")</f>
        <v/>
      </c>
      <c r="O48" s="327" t="str">
        <f>IF($A48&lt;&gt;"", INDEX('5b. UnEarned Income Growth'!$A$1:$O$101,ROW($E51),6), "")</f>
        <v/>
      </c>
      <c r="P48" s="327">
        <f>IF($A48&lt;&gt;"", INDEX('5c. Total Income Growth (PSH)'!$A$1:$O$101,ROW($E51),5), "")</f>
        <v>0</v>
      </c>
      <c r="Q48" s="327">
        <f>IF($A48&lt;&gt;"", INDEX('5d. Income + Only (PSH Only)'!$A$1:$O$101,ROW($E51),5), "")</f>
        <v>0</v>
      </c>
      <c r="R48" s="327">
        <f>IF($A48&lt;&gt;"", INDEX('6. Non-cash | Mainstream Ben.'!$A$1:$O$101,ROW($E49),5), "")</f>
        <v>7</v>
      </c>
      <c r="S48" s="438">
        <f>IF($A48&lt;&gt;"", INDEX('7. Project Part. Eligibility'!$A$1:$N$101,ROW($E51),5), "")</f>
        <v>5</v>
      </c>
      <c r="T48" s="438">
        <f>IF($A48&lt;&gt;"", INDEX('8. Unit Utilization Rate'!$A$1:$O$101,ROW($E50),7), "")</f>
        <v>5</v>
      </c>
      <c r="U48" s="439">
        <f>IF($A48&lt;&gt;"", INDEX('9. Drawdown Rates'!$A$1:$O$101,ROW($E48),5), "")</f>
        <v>0</v>
      </c>
      <c r="V48" s="439">
        <f>IF($A48&lt;&gt;"", INDEX('10. Funds recaptured by HUD'!$A$1:$O$101,ROW($E51),5), "")</f>
        <v>0</v>
      </c>
      <c r="W48" s="439">
        <f>IF($A48&lt;&gt;"", INDEX('11. Timely APR Submission'!$A$1:$O$101,ROW($E48),5), "")</f>
        <v>4</v>
      </c>
      <c r="X48" s="439">
        <f>IF($A48&lt;&gt;"", INDEX('12. Cost per Household'!$A$1:$N$101,ROW($E49),7), "")</f>
        <v>1</v>
      </c>
      <c r="Y48" s="439">
        <f>IF($A48&lt;&gt;"", INDEX('13. Cost per Positive Exit'!$A$1:$O$101,ROW($E49),7), "")</f>
        <v>1</v>
      </c>
      <c r="Z48" s="439">
        <f>IF($A48&lt;&gt;"", INDEX('14. HUD Monitoring'!$A$1:$O$101,ROW($E49),5), "")</f>
        <v>0</v>
      </c>
      <c r="AA48" s="441" t="str">
        <f>IF($A48&lt;&gt;"", INDEX('15. CoC Project Description'!$A$1:$O$101,ROW($E48),4), "")</f>
        <v/>
      </c>
      <c r="AB48" s="442">
        <f>IF($A48&lt;&gt;"", INDEX('16. Opening Doors Goals'!$A$1:$O$101,ROW($E50),5), "")</f>
        <v>0</v>
      </c>
      <c r="AC48" s="441">
        <f>IF($A48&lt;&gt;"", INDEX('15a. Severity of Needs'!$A$1:$O$101,ROW($E51),5), "")</f>
        <v>0</v>
      </c>
      <c r="AD48" s="442">
        <f>IF($A48&lt;&gt;"", INDEX('15b. HH w-Zero Income at Entry'!$A$1:$O$101,ROW($E51),5), "")</f>
        <v>2</v>
      </c>
      <c r="AE48" s="441">
        <f>IF($A48&lt;&gt;"", INDEX('15c. Chronic HH at Entry'!$A$1:$O$101,ROW($E49),5), "")</f>
        <v>2.0749999999999997</v>
      </c>
      <c r="AF48" s="442">
        <f>IF($A48&lt;&gt;"", INDEX('16. Housing First Approach'!$A$1:$O$101,ROW($E48),5), "")</f>
        <v>10</v>
      </c>
      <c r="AG48" s="580">
        <f>IF($A48&lt;&gt;"", INDEX('17. RHAB Participation'!$A$1:$Q$101,ROW($E50),5), "")</f>
        <v>10</v>
      </c>
      <c r="AH48" s="440">
        <f>IF($A48&lt;&gt;"", INDEX('18. Attended CoC Meetings'!$A$1:$P$101,ROW($E50),5), "")</f>
        <v>0</v>
      </c>
      <c r="AI48" s="440">
        <f>IF($A48&lt;&gt;"", INDEX('19. Attended CoC Trainings'!$A$1:$O$101,ROW($E50),5), "")</f>
        <v>5</v>
      </c>
      <c r="AJ48" s="440">
        <f>IF($A48&lt;&gt;"", INDEX('20. High Quality Data Entry'!$A$1:$O$101,ROW($E48),5), "")</f>
        <v>4</v>
      </c>
      <c r="AK48" s="440">
        <f>IF($A48&lt;&gt;"", INDEX('21. Timeliness of Data Entry'!$A$1:$O$101,ROW($E48),5), "")</f>
        <v>0</v>
      </c>
      <c r="AL48" s="440">
        <f>IF($A48&lt;&gt;"", INDEX('25. HMIS Bed Inventory'!$A$1:$O$101,ROW($E48),5), "")</f>
        <v>0</v>
      </c>
    </row>
    <row r="49" spans="1:38" x14ac:dyDescent="0.25">
      <c r="A49" s="35" t="str">
        <f>IF(INDEX('CoC Ranking Data'!$A$1:$CB$106,ROW($E52),4)&lt;&gt;"",INDEX('CoC Ranking Data'!$A$1:$CB$106,ROW($E52),4),"")</f>
        <v>Valley Housing Development Corporation</v>
      </c>
      <c r="B49" s="35" t="str">
        <f>IF(INDEX('CoC Ranking Data'!$A$1:$CB$106,ROW($E52),5)&lt;&gt;"",INDEX('CoC Ranking Data'!$A$1:$CB$106,ROW($E52),5),"")</f>
        <v>VHDC SHP #2 &amp; #3 Consolidation 2018</v>
      </c>
      <c r="C49" s="300" t="str">
        <f>IF(INDEX('CoC Ranking Data'!$A$1:$CB$106,ROW($E52),6)&lt;&gt;"",INDEX('CoC Ranking Data'!$A$1:$CB$106,ROW($E52),6),"")</f>
        <v>PA0216L3T091811</v>
      </c>
      <c r="D49" s="300" t="str">
        <f>IF(INDEX('CoC Ranking Data'!$A$1:$CB$106,ROW($E52),7)&lt;&gt;"",INDEX('CoC Ranking Data'!$A$1:$CB$106,ROW($E52),7),"")</f>
        <v>PH</v>
      </c>
      <c r="E49" s="297"/>
      <c r="F49" s="443">
        <f t="shared" si="0"/>
        <v>80.924999999999997</v>
      </c>
      <c r="G49" s="443">
        <f t="shared" si="1"/>
        <v>80.924999999999997</v>
      </c>
      <c r="H49" s="327" t="str">
        <f>IF($A49&lt;&gt;"", INDEX('1a. Housing Stability (RRH)'!$A$1:$O$101,ROW($E52),5), "")</f>
        <v/>
      </c>
      <c r="I49" s="327" t="str">
        <f>IF($A49&lt;&gt;"", INDEX('1b. Housing Stability (SSO)'!$A$1:$O$101,ROW($E52),5), "")</f>
        <v/>
      </c>
      <c r="J49" s="327">
        <f>IF($A49&lt;&gt;"", INDEX('1c. Housing Stability (PSH)'!$A$1:$O$101,ROW($E52),5), "")</f>
        <v>10</v>
      </c>
      <c r="K49" s="327">
        <f>IF($A49&lt;&gt;"", INDEX('2. Returns to Homelessness'!$A$1:$O$101,ROW($E51),5), "")</f>
        <v>3</v>
      </c>
      <c r="L49" s="327" t="str">
        <f>IF($A49&lt;&gt;"", INDEX('3. Safety Improvement (DV Only)'!$A$1:$O$101,ROW($E51),4), "")</f>
        <v/>
      </c>
      <c r="M49" s="327">
        <f>IF($A49&lt;&gt;"", INDEX('4. Length of Time Homeless'!$A$1:$O$101,ROW($E51),5), "")</f>
        <v>0</v>
      </c>
      <c r="N49" s="327" t="str">
        <f>IF($A49&lt;&gt;"", INDEX('5a. Earned Income Growth'!$A$1:$O$101,ROW($E52),6), "")</f>
        <v/>
      </c>
      <c r="O49" s="327" t="str">
        <f>IF($A49&lt;&gt;"", INDEX('5b. UnEarned Income Growth'!$A$1:$O$101,ROW($E52),6), "")</f>
        <v/>
      </c>
      <c r="P49" s="327">
        <f>IF($A49&lt;&gt;"", INDEX('5c. Total Income Growth (PSH)'!$A$1:$O$101,ROW($E52),5), "")</f>
        <v>8</v>
      </c>
      <c r="Q49" s="327">
        <f>IF($A49&lt;&gt;"", INDEX('5d. Income + Only (PSH Only)'!$A$1:$O$101,ROW($E52),5), "")</f>
        <v>0</v>
      </c>
      <c r="R49" s="327">
        <f>IF($A49&lt;&gt;"", INDEX('6. Non-cash | Mainstream Ben.'!$A$1:$O$101,ROW($E50),5), "")</f>
        <v>3</v>
      </c>
      <c r="S49" s="438">
        <f>IF($A49&lt;&gt;"", INDEX('7. Project Part. Eligibility'!$A$1:$N$101,ROW($E52),5), "")</f>
        <v>5</v>
      </c>
      <c r="T49" s="438">
        <f>IF($A49&lt;&gt;"", INDEX('8. Unit Utilization Rate'!$A$1:$O$101,ROW($E51),7), "")</f>
        <v>5</v>
      </c>
      <c r="U49" s="439">
        <f>IF($A49&lt;&gt;"", INDEX('9. Drawdown Rates'!$A$1:$O$101,ROW($E49),5), "")</f>
        <v>4</v>
      </c>
      <c r="V49" s="439">
        <f>IF($A49&lt;&gt;"", INDEX('10. Funds recaptured by HUD'!$A$1:$O$101,ROW($E52),5), "")</f>
        <v>0</v>
      </c>
      <c r="W49" s="439">
        <f>IF($A49&lt;&gt;"", INDEX('11. Timely APR Submission'!$A$1:$O$101,ROW($E49),5), "")</f>
        <v>4</v>
      </c>
      <c r="X49" s="439">
        <f>IF($A49&lt;&gt;"", INDEX('12. Cost per Household'!$A$1:$N$101,ROW($E50),7), "")</f>
        <v>3</v>
      </c>
      <c r="Y49" s="439">
        <f>IF($A49&lt;&gt;"", INDEX('13. Cost per Positive Exit'!$A$1:$O$101,ROW($E50),7), "")</f>
        <v>3</v>
      </c>
      <c r="Z49" s="439">
        <f>IF($A49&lt;&gt;"", INDEX('14. HUD Monitoring'!$A$1:$O$101,ROW($E50),5), "")</f>
        <v>0</v>
      </c>
      <c r="AA49" s="441" t="str">
        <f>IF($A49&lt;&gt;"", INDEX('15. CoC Project Description'!$A$1:$O$101,ROW($E49),4), "")</f>
        <v/>
      </c>
      <c r="AB49" s="442">
        <f>IF($A49&lt;&gt;"", INDEX('16. Opening Doors Goals'!$A$1:$O$101,ROW($E51),5), "")</f>
        <v>0</v>
      </c>
      <c r="AC49" s="441">
        <f>IF($A49&lt;&gt;"", INDEX('15a. Severity of Needs'!$A$1:$O$101,ROW($E52),5), "")</f>
        <v>2.5</v>
      </c>
      <c r="AD49" s="442">
        <f>IF($A49&lt;&gt;"", INDEX('15b. HH w-Zero Income at Entry'!$A$1:$O$101,ROW($E52),5), "")</f>
        <v>0</v>
      </c>
      <c r="AE49" s="441">
        <f>IF($A49&lt;&gt;"", INDEX('15c. Chronic HH at Entry'!$A$1:$O$101,ROW($E50),5), "")</f>
        <v>0.42500000000000004</v>
      </c>
      <c r="AF49" s="442">
        <f>IF($A49&lt;&gt;"", INDEX('16. Housing First Approach'!$A$1:$O$101,ROW($E49),5), "")</f>
        <v>10</v>
      </c>
      <c r="AG49" s="580">
        <f>IF($A49&lt;&gt;"", INDEX('17. RHAB Participation'!$A$1:$Q$101,ROW($E51),5), "")</f>
        <v>11</v>
      </c>
      <c r="AH49" s="440">
        <f>IF($A49&lt;&gt;"", INDEX('18. Attended CoC Meetings'!$A$1:$P$101,ROW($E51),5), "")</f>
        <v>0</v>
      </c>
      <c r="AI49" s="440">
        <f>IF($A49&lt;&gt;"", INDEX('19. Attended CoC Trainings'!$A$1:$O$101,ROW($E51),5), "")</f>
        <v>5</v>
      </c>
      <c r="AJ49" s="440">
        <f>IF($A49&lt;&gt;"", INDEX('20. High Quality Data Entry'!$A$1:$O$101,ROW($E49),5), "")</f>
        <v>4</v>
      </c>
      <c r="AK49" s="440">
        <f>IF($A49&lt;&gt;"", INDEX('21. Timeliness of Data Entry'!$A$1:$O$101,ROW($E49),5), "")</f>
        <v>0</v>
      </c>
      <c r="AL49" s="440">
        <f>IF($A49&lt;&gt;"", INDEX('25. HMIS Bed Inventory'!$A$1:$O$101,ROW($E49),5), "")</f>
        <v>0</v>
      </c>
    </row>
    <row r="50" spans="1:38" x14ac:dyDescent="0.25">
      <c r="A50" s="35" t="str">
        <f>IF(INDEX('CoC Ranking Data'!$A$1:$CB$106,ROW($E53),4)&lt;&gt;"",INDEX('CoC Ranking Data'!$A$1:$CB$106,ROW($E53),4),"")</f>
        <v>Valley Youth House Committee, Inc.</v>
      </c>
      <c r="B50" s="35" t="str">
        <f>IF(INDEX('CoC Ranking Data'!$A$1:$CB$106,ROW($E53),5)&lt;&gt;"",INDEX('CoC Ranking Data'!$A$1:$CB$106,ROW($E53),5),"")</f>
        <v>Lehigh Valley RRH for Families</v>
      </c>
      <c r="C50" s="300" t="str">
        <f>IF(INDEX('CoC Ranking Data'!$A$1:$CB$106,ROW($E53),6)&lt;&gt;"",INDEX('CoC Ranking Data'!$A$1:$CB$106,ROW($E53),6),"")</f>
        <v>PA0808L3T091802</v>
      </c>
      <c r="D50" s="300" t="str">
        <f>IF(INDEX('CoC Ranking Data'!$A$1:$CB$106,ROW($E53),7)&lt;&gt;"",INDEX('CoC Ranking Data'!$A$1:$CB$106,ROW($E53),7),"")</f>
        <v>PH-RRH</v>
      </c>
      <c r="E50" s="297"/>
      <c r="F50" s="443">
        <f t="shared" si="0"/>
        <v>69.849999999999994</v>
      </c>
      <c r="G50" s="443">
        <f t="shared" si="1"/>
        <v>69.849999999999994</v>
      </c>
      <c r="H50" s="327">
        <f>IF($A50&lt;&gt;"", INDEX('1a. Housing Stability (RRH)'!$A$1:$O$101,ROW($E53),5), "")</f>
        <v>2</v>
      </c>
      <c r="I50" s="327" t="str">
        <f>IF($A50&lt;&gt;"", INDEX('1b. Housing Stability (SSO)'!$A$1:$O$101,ROW($E53),5), "")</f>
        <v/>
      </c>
      <c r="J50" s="327" t="str">
        <f>IF($A50&lt;&gt;"", INDEX('1c. Housing Stability (PSH)'!$A$1:$O$101,ROW($E53),5), "")</f>
        <v/>
      </c>
      <c r="K50" s="327">
        <f>IF($A50&lt;&gt;"", INDEX('2. Returns to Homelessness'!$A$1:$O$101,ROW($E52),5), "")</f>
        <v>3</v>
      </c>
      <c r="L50" s="327" t="str">
        <f>IF($A50&lt;&gt;"", INDEX('3. Safety Improvement (DV Only)'!$A$1:$O$101,ROW($E52),4), "")</f>
        <v/>
      </c>
      <c r="M50" s="327">
        <f>IF($A50&lt;&gt;"", INDEX('4. Length of Time Homeless'!$A$1:$O$101,ROW($E52),5), "")</f>
        <v>0</v>
      </c>
      <c r="N50" s="327">
        <f>IF($A50&lt;&gt;"", INDEX('5a. Earned Income Growth'!$A$1:$O$101,ROW($E53),6), "")</f>
        <v>5</v>
      </c>
      <c r="O50" s="327">
        <f>IF($A50&lt;&gt;"", INDEX('5b. UnEarned Income Growth'!$A$1:$O$101,ROW($E53),6), "")</f>
        <v>0</v>
      </c>
      <c r="P50" s="327" t="str">
        <f>IF($A50&lt;&gt;"", INDEX('5c. Total Income Growth (PSH)'!$A$1:$O$101,ROW($E53),5), "")</f>
        <v/>
      </c>
      <c r="Q50" s="327">
        <f>IF($A50&lt;&gt;"", INDEX('5d. Income + Only (PSH Only)'!$A$1:$O$101,ROW($E53),5), "")</f>
        <v>0</v>
      </c>
      <c r="R50" s="327">
        <f>IF($A50&lt;&gt;"", INDEX('6. Non-cash | Mainstream Ben.'!$A$1:$O$101,ROW($E51),5), "")</f>
        <v>3</v>
      </c>
      <c r="S50" s="438">
        <f>IF($A50&lt;&gt;"", INDEX('7. Project Part. Eligibility'!$A$1:$N$101,ROW($E53),5), "")</f>
        <v>5</v>
      </c>
      <c r="T50" s="438">
        <f>IF($A50&lt;&gt;"", INDEX('8. Unit Utilization Rate'!$A$1:$O$101,ROW($E52),7), "")</f>
        <v>5</v>
      </c>
      <c r="U50" s="439">
        <f>IF($A50&lt;&gt;"", INDEX('9. Drawdown Rates'!$A$1:$O$101,ROW($E50),5), "")</f>
        <v>4</v>
      </c>
      <c r="V50" s="439">
        <f>IF($A50&lt;&gt;"", INDEX('10. Funds recaptured by HUD'!$A$1:$O$101,ROW($E53),5), "")</f>
        <v>4</v>
      </c>
      <c r="W50" s="439">
        <f>IF($A50&lt;&gt;"", INDEX('11. Timely APR Submission'!$A$1:$O$101,ROW($E50),5), "")</f>
        <v>4</v>
      </c>
      <c r="X50" s="439">
        <f>IF($A50&lt;&gt;"", INDEX('12. Cost per Household'!$A$1:$N$101,ROW($E51),7), "")</f>
        <v>0</v>
      </c>
      <c r="Y50" s="439">
        <f>IF($A50&lt;&gt;"", INDEX('13. Cost per Positive Exit'!$A$1:$O$101,ROW($E51),7), "")</f>
        <v>0</v>
      </c>
      <c r="Z50" s="439">
        <f>IF($A50&lt;&gt;"", INDEX('14. HUD Monitoring'!$A$1:$O$101,ROW($E51),5), "")</f>
        <v>0</v>
      </c>
      <c r="AA50" s="441" t="str">
        <f>IF($A50&lt;&gt;"", INDEX('15. CoC Project Description'!$A$1:$O$101,ROW($E50),4), "")</f>
        <v/>
      </c>
      <c r="AB50" s="442">
        <f>IF($A50&lt;&gt;"", INDEX('16. Opening Doors Goals'!$A$1:$O$101,ROW($E52),5), "")</f>
        <v>0</v>
      </c>
      <c r="AC50" s="441">
        <f>IF($A50&lt;&gt;"", INDEX('15a. Severity of Needs'!$A$1:$O$101,ROW($E53),5), "")</f>
        <v>2.5</v>
      </c>
      <c r="AD50" s="442">
        <f>IF($A50&lt;&gt;"", INDEX('15b. HH w-Zero Income at Entry'!$A$1:$O$101,ROW($E53),5), "")</f>
        <v>2</v>
      </c>
      <c r="AE50" s="441">
        <f>IF($A50&lt;&gt;"", INDEX('15c. Chronic HH at Entry'!$A$1:$O$101,ROW($E51),5), "")</f>
        <v>0.35000000000000003</v>
      </c>
      <c r="AF50" s="442">
        <f>IF($A50&lt;&gt;"", INDEX('16. Housing First Approach'!$A$1:$O$101,ROW($E50),5), "")</f>
        <v>10</v>
      </c>
      <c r="AG50" s="580">
        <f>IF($A50&lt;&gt;"", INDEX('17. RHAB Participation'!$A$1:$Q$101,ROW($E52),5), "")</f>
        <v>11</v>
      </c>
      <c r="AH50" s="440">
        <f>IF($A50&lt;&gt;"", INDEX('18. Attended CoC Meetings'!$A$1:$P$101,ROW($E52),5), "")</f>
        <v>0</v>
      </c>
      <c r="AI50" s="440">
        <f>IF($A50&lt;&gt;"", INDEX('19. Attended CoC Trainings'!$A$1:$O$101,ROW($E52),5), "")</f>
        <v>5</v>
      </c>
      <c r="AJ50" s="440">
        <f>IF($A50&lt;&gt;"", INDEX('20. High Quality Data Entry'!$A$1:$O$101,ROW($E50),5), "")</f>
        <v>4</v>
      </c>
      <c r="AK50" s="440">
        <f>IF($A50&lt;&gt;"", INDEX('21. Timeliness of Data Entry'!$A$1:$O$101,ROW($E50),5), "")</f>
        <v>0</v>
      </c>
      <c r="AL50" s="440">
        <f>IF($A50&lt;&gt;"", INDEX('25. HMIS Bed Inventory'!$A$1:$O$101,ROW($E50),5), "")</f>
        <v>0</v>
      </c>
    </row>
    <row r="51" spans="1:38" x14ac:dyDescent="0.25">
      <c r="A51" s="35" t="str">
        <f>IF(INDEX('CoC Ranking Data'!$A$1:$CB$106,ROW($E54),4)&lt;&gt;"",INDEX('CoC Ranking Data'!$A$1:$CB$106,ROW($E54),4),"")</f>
        <v/>
      </c>
      <c r="B51" s="35" t="str">
        <f>IF(INDEX('CoC Ranking Data'!$A$1:$CB$106,ROW($E54),5)&lt;&gt;"",INDEX('CoC Ranking Data'!$A$1:$CB$106,ROW($E54),5),"")</f>
        <v/>
      </c>
      <c r="C51" s="300" t="str">
        <f>IF(INDEX('CoC Ranking Data'!$A$1:$CB$106,ROW($E54),6)&lt;&gt;"",INDEX('CoC Ranking Data'!$A$1:$CB$106,ROW($E54),6),"")</f>
        <v/>
      </c>
      <c r="D51" s="300" t="str">
        <f>IF(INDEX('CoC Ranking Data'!$A$1:$CB$106,ROW($E54),7)&lt;&gt;"",INDEX('CoC Ranking Data'!$A$1:$CB$106,ROW($E54),7),"")</f>
        <v/>
      </c>
      <c r="E51" s="297"/>
      <c r="F51" s="443" t="str">
        <f t="shared" si="0"/>
        <v/>
      </c>
      <c r="G51" s="443" t="str">
        <f t="shared" si="1"/>
        <v/>
      </c>
      <c r="H51" s="327" t="str">
        <f>IF($A51&lt;&gt;"", INDEX('1a. Housing Stability (RRH)'!$A$1:$O$101,ROW($E54),5), "")</f>
        <v/>
      </c>
      <c r="I51" s="327" t="str">
        <f>IF($A51&lt;&gt;"", INDEX('1b. Housing Stability (SSO)'!$A$1:$O$101,ROW($E54),5), "")</f>
        <v/>
      </c>
      <c r="J51" s="327" t="str">
        <f>IF($A51&lt;&gt;"", INDEX('1c. Housing Stability (PSH)'!$A$1:$O$101,ROW($E54),5), "")</f>
        <v/>
      </c>
      <c r="K51" s="327" t="str">
        <f>IF($A51&lt;&gt;"", INDEX('2. Returns to Homelessness'!$A$1:$O$101,ROW($E53),5), "")</f>
        <v/>
      </c>
      <c r="L51" s="327" t="str">
        <f>IF($A51&lt;&gt;"", INDEX('3. Safety Improvement (DV Only)'!$A$1:$O$101,ROW($E53),4), "")</f>
        <v/>
      </c>
      <c r="M51" s="327" t="str">
        <f>IF($A51&lt;&gt;"", INDEX('4. Length of Time Homeless'!$A$1:$O$101,ROW($E53),5), "")</f>
        <v/>
      </c>
      <c r="N51" s="327" t="str">
        <f>IF($A51&lt;&gt;"", INDEX('5a. Earned Income Growth'!$A$1:$O$101,ROW($E54),6), "")</f>
        <v/>
      </c>
      <c r="O51" s="327" t="str">
        <f>IF($A51&lt;&gt;"", INDEX('5b. UnEarned Income Growth'!$A$1:$O$101,ROW($E54),6), "")</f>
        <v/>
      </c>
      <c r="P51" s="327" t="str">
        <f>IF($A51&lt;&gt;"", INDEX('5c. Total Income Growth (PSH)'!$A$1:$O$101,ROW($E54),5), "")</f>
        <v/>
      </c>
      <c r="Q51" s="327" t="str">
        <f>IF($A51&lt;&gt;"", INDEX('5d. Income + Only (PSH Only)'!$A$1:$O$101,ROW($E54),5), "")</f>
        <v/>
      </c>
      <c r="R51" s="327" t="str">
        <f>IF($A51&lt;&gt;"", INDEX('6. Non-cash | Mainstream Ben.'!$A$1:$O$101,ROW($E52),5), "")</f>
        <v/>
      </c>
      <c r="S51" s="438" t="str">
        <f>IF($A51&lt;&gt;"", INDEX('7. Project Part. Eligibility'!$A$1:$N$101,ROW($E54),5), "")</f>
        <v/>
      </c>
      <c r="T51" s="438" t="str">
        <f>IF($A51&lt;&gt;"", INDEX('8. Unit Utilization Rate'!$A$1:$O$101,ROW($E53),7), "")</f>
        <v/>
      </c>
      <c r="U51" s="439" t="str">
        <f>IF($A51&lt;&gt;"", INDEX('9. Drawdown Rates'!$A$1:$O$101,ROW($E51),5), "")</f>
        <v/>
      </c>
      <c r="V51" s="439" t="str">
        <f>IF($A51&lt;&gt;"", INDEX('10. Funds recaptured by HUD'!$A$1:$O$101,ROW($E54),5), "")</f>
        <v/>
      </c>
      <c r="W51" s="439" t="str">
        <f>IF($A51&lt;&gt;"", INDEX('11. Timely APR Submission'!$A$1:$O$101,ROW($E51),5), "")</f>
        <v/>
      </c>
      <c r="X51" s="439" t="str">
        <f>IF($A51&lt;&gt;"", INDEX('12. Cost per Household'!$A$1:$N$101,ROW($E52),7), "")</f>
        <v/>
      </c>
      <c r="Y51" s="439" t="str">
        <f>IF($A51&lt;&gt;"", INDEX('13. Cost per Positive Exit'!$A$1:$O$101,ROW($E52),7), "")</f>
        <v/>
      </c>
      <c r="Z51" s="439" t="str">
        <f>IF($A51&lt;&gt;"", INDEX('14. HUD Monitoring'!$A$1:$O$101,ROW($E52),5), "")</f>
        <v/>
      </c>
      <c r="AA51" s="441" t="str">
        <f>IF($A51&lt;&gt;"", INDEX('15. CoC Project Description'!$A$1:$O$101,ROW($E51),4), "")</f>
        <v/>
      </c>
      <c r="AB51" s="442" t="str">
        <f>IF($A51&lt;&gt;"", INDEX('16. Opening Doors Goals'!$A$1:$O$101,ROW($E53),5), "")</f>
        <v/>
      </c>
      <c r="AC51" s="441" t="str">
        <f>IF($A51&lt;&gt;"", INDEX('15a. Severity of Needs'!$A$1:$O$101,ROW($E54),5), "")</f>
        <v/>
      </c>
      <c r="AD51" s="442" t="str">
        <f>IF($A51&lt;&gt;"", INDEX('15b. HH w-Zero Income at Entry'!$A$1:$O$101,ROW($E54),5), "")</f>
        <v/>
      </c>
      <c r="AE51" s="441" t="str">
        <f>IF($A51&lt;&gt;"", INDEX('15c. Chronic HH at Entry'!$A$1:$O$101,ROW($E52),5), "")</f>
        <v/>
      </c>
      <c r="AF51" s="442" t="str">
        <f>IF($A51&lt;&gt;"", INDEX('16. Housing First Approach'!$A$1:$O$101,ROW($E51),5), "")</f>
        <v/>
      </c>
      <c r="AG51" s="580" t="str">
        <f>IF($A51&lt;&gt;"", INDEX('17. RHAB Participation'!$A$1:$Q$101,ROW($E53),5), "")</f>
        <v/>
      </c>
      <c r="AH51" s="440" t="str">
        <f>IF($A51&lt;&gt;"", INDEX('18. Attended CoC Meetings'!$A$1:$P$101,ROW($E53),5), "")</f>
        <v/>
      </c>
      <c r="AI51" s="440" t="str">
        <f>IF($A51&lt;&gt;"", INDEX('19. Attended CoC Trainings'!$A$1:$O$101,ROW($E53),5), "")</f>
        <v/>
      </c>
      <c r="AJ51" s="440" t="str">
        <f>IF($A51&lt;&gt;"", INDEX('20. High Quality Data Entry'!$A$1:$O$101,ROW($E51),5), "")</f>
        <v/>
      </c>
      <c r="AK51" s="440" t="str">
        <f>IF($A51&lt;&gt;"", INDEX('21. Timeliness of Data Entry'!$A$1:$O$101,ROW($E51),5), "")</f>
        <v/>
      </c>
      <c r="AL51" s="440" t="str">
        <f>IF($A51&lt;&gt;"", INDEX('25. HMIS Bed Inventory'!$A$1:$O$101,ROW($E51),5), "")</f>
        <v/>
      </c>
    </row>
    <row r="52" spans="1:38" x14ac:dyDescent="0.25">
      <c r="A52" s="35" t="str">
        <f>IF(INDEX('CoC Ranking Data'!$A$1:$CB$106,ROW($E55),4)&lt;&gt;"",INDEX('CoC Ranking Data'!$A$1:$CB$106,ROW($E55),4),"")</f>
        <v/>
      </c>
      <c r="B52" s="35" t="str">
        <f>IF(INDEX('CoC Ranking Data'!$A$1:$CB$106,ROW($E55),5)&lt;&gt;"",INDEX('CoC Ranking Data'!$A$1:$CB$106,ROW($E55),5),"")</f>
        <v/>
      </c>
      <c r="C52" s="300" t="str">
        <f>IF(INDEX('CoC Ranking Data'!$A$1:$CB$106,ROW($E55),6)&lt;&gt;"",INDEX('CoC Ranking Data'!$A$1:$CB$106,ROW($E55),6),"")</f>
        <v/>
      </c>
      <c r="D52" s="300" t="str">
        <f>IF(INDEX('CoC Ranking Data'!$A$1:$CB$106,ROW($E55),7)&lt;&gt;"",INDEX('CoC Ranking Data'!$A$1:$CB$106,ROW($E55),7),"")</f>
        <v/>
      </c>
      <c r="E52" s="297"/>
      <c r="F52" s="443" t="str">
        <f t="shared" si="0"/>
        <v/>
      </c>
      <c r="G52" s="443" t="str">
        <f t="shared" si="1"/>
        <v/>
      </c>
      <c r="H52" s="327" t="str">
        <f>IF($A52&lt;&gt;"", INDEX('1a. Housing Stability (RRH)'!$A$1:$O$101,ROW($E55),5), "")</f>
        <v/>
      </c>
      <c r="I52" s="327" t="str">
        <f>IF($A52&lt;&gt;"", INDEX('1b. Housing Stability (SSO)'!$A$1:$O$101,ROW($E55),5), "")</f>
        <v/>
      </c>
      <c r="J52" s="327" t="str">
        <f>IF($A52&lt;&gt;"", INDEX('1c. Housing Stability (PSH)'!$A$1:$O$101,ROW($E55),5), "")</f>
        <v/>
      </c>
      <c r="K52" s="327" t="str">
        <f>IF($A52&lt;&gt;"", INDEX('2. Returns to Homelessness'!$A$1:$O$101,ROW($E54),5), "")</f>
        <v/>
      </c>
      <c r="L52" s="327" t="str">
        <f>IF($A52&lt;&gt;"", INDEX('3. Safety Improvement (DV Only)'!$A$1:$O$101,ROW($E54),4), "")</f>
        <v/>
      </c>
      <c r="M52" s="327" t="str">
        <f>IF($A52&lt;&gt;"", INDEX('4. Length of Time Homeless'!$A$1:$O$101,ROW($E54),5), "")</f>
        <v/>
      </c>
      <c r="N52" s="327" t="str">
        <f>IF($A52&lt;&gt;"", INDEX('5a. Earned Income Growth'!$A$1:$O$101,ROW($E55),6), "")</f>
        <v/>
      </c>
      <c r="O52" s="327" t="str">
        <f>IF($A52&lt;&gt;"", INDEX('5b. UnEarned Income Growth'!$A$1:$O$101,ROW($E55),6), "")</f>
        <v/>
      </c>
      <c r="P52" s="327" t="str">
        <f>IF($A52&lt;&gt;"", INDEX('5c. Total Income Growth (PSH)'!$A$1:$O$101,ROW($E55),5), "")</f>
        <v/>
      </c>
      <c r="Q52" s="327" t="str">
        <f>IF($A52&lt;&gt;"", INDEX('5d. Income + Only (PSH Only)'!$A$1:$O$101,ROW($E55),5), "")</f>
        <v/>
      </c>
      <c r="R52" s="327" t="str">
        <f>IF($A52&lt;&gt;"", INDEX('6. Non-cash | Mainstream Ben.'!$A$1:$O$101,ROW($E53),5), "")</f>
        <v/>
      </c>
      <c r="S52" s="438" t="str">
        <f>IF($A52&lt;&gt;"", INDEX('7. Project Part. Eligibility'!$A$1:$N$101,ROW($E55),5), "")</f>
        <v/>
      </c>
      <c r="T52" s="438" t="str">
        <f>IF($A52&lt;&gt;"", INDEX('8. Unit Utilization Rate'!$A$1:$O$101,ROW($E54),7), "")</f>
        <v/>
      </c>
      <c r="U52" s="439" t="str">
        <f>IF($A52&lt;&gt;"", INDEX('9. Drawdown Rates'!$A$1:$O$101,ROW($E52),5), "")</f>
        <v/>
      </c>
      <c r="V52" s="439" t="str">
        <f>IF($A52&lt;&gt;"", INDEX('10. Funds recaptured by HUD'!$A$1:$O$101,ROW($E55),5), "")</f>
        <v/>
      </c>
      <c r="W52" s="439" t="str">
        <f>IF($A52&lt;&gt;"", INDEX('11. Timely APR Submission'!$A$1:$O$101,ROW($E52),5), "")</f>
        <v/>
      </c>
      <c r="X52" s="439" t="str">
        <f>IF($A52&lt;&gt;"", INDEX('12. Cost per Household'!$A$1:$N$101,ROW($E53),7), "")</f>
        <v/>
      </c>
      <c r="Y52" s="439" t="str">
        <f>IF($A52&lt;&gt;"", INDEX('13. Cost per Positive Exit'!$A$1:$O$101,ROW($E53),7), "")</f>
        <v/>
      </c>
      <c r="Z52" s="439" t="str">
        <f>IF($A52&lt;&gt;"", INDEX('14. HUD Monitoring'!$A$1:$O$101,ROW($E53),5), "")</f>
        <v/>
      </c>
      <c r="AA52" s="441" t="str">
        <f>IF($A52&lt;&gt;"", INDEX('15. CoC Project Description'!$A$1:$O$101,ROW($E52),4), "")</f>
        <v/>
      </c>
      <c r="AB52" s="442" t="str">
        <f>IF($A52&lt;&gt;"", INDEX('16. Opening Doors Goals'!$A$1:$O$101,ROW($E54),5), "")</f>
        <v/>
      </c>
      <c r="AC52" s="441" t="str">
        <f>IF($A52&lt;&gt;"", INDEX('15a. Severity of Needs'!$A$1:$O$101,ROW($E55),5), "")</f>
        <v/>
      </c>
      <c r="AD52" s="442" t="str">
        <f>IF($A52&lt;&gt;"", INDEX('15b. HH w-Zero Income at Entry'!$A$1:$O$101,ROW($E55),5), "")</f>
        <v/>
      </c>
      <c r="AE52" s="441" t="str">
        <f>IF($A52&lt;&gt;"", INDEX('15c. Chronic HH at Entry'!$A$1:$O$101,ROW($E53),5), "")</f>
        <v/>
      </c>
      <c r="AF52" s="442" t="str">
        <f>IF($A52&lt;&gt;"", INDEX('16. Housing First Approach'!$A$1:$O$101,ROW($E52),5), "")</f>
        <v/>
      </c>
      <c r="AG52" s="580" t="str">
        <f>IF($A52&lt;&gt;"", INDEX('17. RHAB Participation'!$A$1:$Q$101,ROW($E54),5), "")</f>
        <v/>
      </c>
      <c r="AH52" s="440" t="str">
        <f>IF($A52&lt;&gt;"", INDEX('18. Attended CoC Meetings'!$A$1:$P$101,ROW($E54),5), "")</f>
        <v/>
      </c>
      <c r="AI52" s="440" t="str">
        <f>IF($A52&lt;&gt;"", INDEX('19. Attended CoC Trainings'!$A$1:$O$101,ROW($E54),5), "")</f>
        <v/>
      </c>
      <c r="AJ52" s="440" t="str">
        <f>IF($A52&lt;&gt;"", INDEX('20. High Quality Data Entry'!$A$1:$O$101,ROW($E52),5), "")</f>
        <v/>
      </c>
      <c r="AK52" s="440" t="str">
        <f>IF($A52&lt;&gt;"", INDEX('21. Timeliness of Data Entry'!$A$1:$O$101,ROW($E52),5), "")</f>
        <v/>
      </c>
      <c r="AL52" s="440" t="str">
        <f>IF($A52&lt;&gt;"", INDEX('25. HMIS Bed Inventory'!$A$1:$O$101,ROW($E52),5), "")</f>
        <v/>
      </c>
    </row>
    <row r="53" spans="1:38" x14ac:dyDescent="0.25">
      <c r="A53" s="35" t="str">
        <f>IF(INDEX('CoC Ranking Data'!$A$1:$CB$106,ROW($E56),4)&lt;&gt;"",INDEX('CoC Ranking Data'!$A$1:$CB$106,ROW($E56),4),"")</f>
        <v/>
      </c>
      <c r="B53" s="35" t="str">
        <f>IF(INDEX('CoC Ranking Data'!$A$1:$CB$106,ROW($E56),5)&lt;&gt;"",INDEX('CoC Ranking Data'!$A$1:$CB$106,ROW($E56),5),"")</f>
        <v/>
      </c>
      <c r="C53" s="300" t="str">
        <f>IF(INDEX('CoC Ranking Data'!$A$1:$CB$106,ROW($E56),6)&lt;&gt;"",INDEX('CoC Ranking Data'!$A$1:$CB$106,ROW($E56),6),"")</f>
        <v/>
      </c>
      <c r="D53" s="300" t="str">
        <f>IF(INDEX('CoC Ranking Data'!$A$1:$CB$106,ROW($E56),7)&lt;&gt;"",INDEX('CoC Ranking Data'!$A$1:$CB$106,ROW($E56),7),"")</f>
        <v/>
      </c>
      <c r="E53" s="297"/>
      <c r="F53" s="443" t="str">
        <f t="shared" si="0"/>
        <v/>
      </c>
      <c r="G53" s="443" t="str">
        <f t="shared" si="1"/>
        <v/>
      </c>
      <c r="H53" s="327" t="str">
        <f>IF($A53&lt;&gt;"", INDEX('1a. Housing Stability (RRH)'!$A$1:$O$101,ROW($E56),5), "")</f>
        <v/>
      </c>
      <c r="I53" s="327" t="str">
        <f>IF($A53&lt;&gt;"", INDEX('1b. Housing Stability (SSO)'!$A$1:$O$101,ROW($E56),5), "")</f>
        <v/>
      </c>
      <c r="J53" s="327" t="str">
        <f>IF($A53&lt;&gt;"", INDEX('1c. Housing Stability (PSH)'!$A$1:$O$101,ROW($E56),5), "")</f>
        <v/>
      </c>
      <c r="K53" s="327" t="str">
        <f>IF($A53&lt;&gt;"", INDEX('2. Returns to Homelessness'!$A$1:$O$101,ROW($E55),5), "")</f>
        <v/>
      </c>
      <c r="L53" s="327" t="str">
        <f>IF($A53&lt;&gt;"", INDEX('3. Safety Improvement (DV Only)'!$A$1:$O$101,ROW($E55),4), "")</f>
        <v/>
      </c>
      <c r="M53" s="327" t="str">
        <f>IF($A53&lt;&gt;"", INDEX('4. Length of Time Homeless'!$A$1:$O$101,ROW($E55),5), "")</f>
        <v/>
      </c>
      <c r="N53" s="327" t="str">
        <f>IF($A53&lt;&gt;"", INDEX('5a. Earned Income Growth'!$A$1:$O$101,ROW($E56),6), "")</f>
        <v/>
      </c>
      <c r="O53" s="327" t="str">
        <f>IF($A53&lt;&gt;"", INDEX('5b. UnEarned Income Growth'!$A$1:$O$101,ROW($E56),6), "")</f>
        <v/>
      </c>
      <c r="P53" s="327" t="str">
        <f>IF($A53&lt;&gt;"", INDEX('5c. Total Income Growth (PSH)'!$A$1:$O$101,ROW($E56),5), "")</f>
        <v/>
      </c>
      <c r="Q53" s="327" t="str">
        <f>IF($A53&lt;&gt;"", INDEX('5d. Income + Only (PSH Only)'!$A$1:$O$101,ROW($E56),5), "")</f>
        <v/>
      </c>
      <c r="R53" s="327" t="str">
        <f>IF($A53&lt;&gt;"", INDEX('6. Non-cash | Mainstream Ben.'!$A$1:$O$101,ROW($E54),5), "")</f>
        <v/>
      </c>
      <c r="S53" s="438" t="str">
        <f>IF($A53&lt;&gt;"", INDEX('7. Project Part. Eligibility'!$A$1:$N$101,ROW($E56),5), "")</f>
        <v/>
      </c>
      <c r="T53" s="438" t="str">
        <f>IF($A53&lt;&gt;"", INDEX('8. Unit Utilization Rate'!$A$1:$O$101,ROW($E55),7), "")</f>
        <v/>
      </c>
      <c r="U53" s="439" t="str">
        <f>IF($A53&lt;&gt;"", INDEX('9. Drawdown Rates'!$A$1:$O$101,ROW($E53),5), "")</f>
        <v/>
      </c>
      <c r="V53" s="439" t="str">
        <f>IF($A53&lt;&gt;"", INDEX('10. Funds recaptured by HUD'!$A$1:$O$101,ROW($E56),5), "")</f>
        <v/>
      </c>
      <c r="W53" s="439" t="str">
        <f>IF($A53&lt;&gt;"", INDEX('11. Timely APR Submission'!$A$1:$O$101,ROW($E53),5), "")</f>
        <v/>
      </c>
      <c r="X53" s="439" t="str">
        <f>IF($A53&lt;&gt;"", INDEX('12. Cost per Household'!$A$1:$N$101,ROW($E54),7), "")</f>
        <v/>
      </c>
      <c r="Y53" s="439" t="str">
        <f>IF($A53&lt;&gt;"", INDEX('13. Cost per Positive Exit'!$A$1:$O$101,ROW($E54),7), "")</f>
        <v/>
      </c>
      <c r="Z53" s="439" t="str">
        <f>IF($A53&lt;&gt;"", INDEX('14. HUD Monitoring'!$A$1:$O$101,ROW($E54),5), "")</f>
        <v/>
      </c>
      <c r="AA53" s="441" t="str">
        <f>IF($A53&lt;&gt;"", INDEX('15. CoC Project Description'!$A$1:$O$101,ROW($E53),4), "")</f>
        <v/>
      </c>
      <c r="AB53" s="442" t="str">
        <f>IF($A53&lt;&gt;"", INDEX('16. Opening Doors Goals'!$A$1:$O$101,ROW($E55),5), "")</f>
        <v/>
      </c>
      <c r="AC53" s="441" t="str">
        <f>IF($A53&lt;&gt;"", INDEX('15a. Severity of Needs'!$A$1:$O$101,ROW($E56),5), "")</f>
        <v/>
      </c>
      <c r="AD53" s="442" t="str">
        <f>IF($A53&lt;&gt;"", INDEX('15b. HH w-Zero Income at Entry'!$A$1:$O$101,ROW($E56),5), "")</f>
        <v/>
      </c>
      <c r="AE53" s="441" t="str">
        <f>IF($A53&lt;&gt;"", INDEX('15c. Chronic HH at Entry'!$A$1:$O$101,ROW($E54),5), "")</f>
        <v/>
      </c>
      <c r="AF53" s="442" t="str">
        <f>IF($A53&lt;&gt;"", INDEX('16. Housing First Approach'!$A$1:$O$101,ROW($E53),5), "")</f>
        <v/>
      </c>
      <c r="AG53" s="580" t="str">
        <f>IF($A53&lt;&gt;"", INDEX('17. RHAB Participation'!$A$1:$Q$101,ROW($E55),5), "")</f>
        <v/>
      </c>
      <c r="AH53" s="440" t="str">
        <f>IF($A53&lt;&gt;"", INDEX('18. Attended CoC Meetings'!$A$1:$P$101,ROW($E55),5), "")</f>
        <v/>
      </c>
      <c r="AI53" s="440" t="str">
        <f>IF($A53&lt;&gt;"", INDEX('19. Attended CoC Trainings'!$A$1:$O$101,ROW($E55),5), "")</f>
        <v/>
      </c>
      <c r="AJ53" s="440" t="str">
        <f>IF($A53&lt;&gt;"", INDEX('20. High Quality Data Entry'!$A$1:$O$101,ROW($E53),5), "")</f>
        <v/>
      </c>
      <c r="AK53" s="440" t="str">
        <f>IF($A53&lt;&gt;"", INDEX('21. Timeliness of Data Entry'!$A$1:$O$101,ROW($E53),5), "")</f>
        <v/>
      </c>
      <c r="AL53" s="440" t="str">
        <f>IF($A53&lt;&gt;"", INDEX('25. HMIS Bed Inventory'!$A$1:$O$101,ROW($E53),5), "")</f>
        <v/>
      </c>
    </row>
    <row r="54" spans="1:38" x14ac:dyDescent="0.25">
      <c r="A54" s="35" t="str">
        <f>IF(INDEX('CoC Ranking Data'!$A$1:$CB$106,ROW($E57),4)&lt;&gt;"",INDEX('CoC Ranking Data'!$A$1:$CB$106,ROW($E57),4),"")</f>
        <v/>
      </c>
      <c r="B54" s="35" t="str">
        <f>IF(INDEX('CoC Ranking Data'!$A$1:$CB$106,ROW($E57),5)&lt;&gt;"",INDEX('CoC Ranking Data'!$A$1:$CB$106,ROW($E57),5),"")</f>
        <v/>
      </c>
      <c r="C54" s="300" t="str">
        <f>IF(INDEX('CoC Ranking Data'!$A$1:$CB$106,ROW($E57),6)&lt;&gt;"",INDEX('CoC Ranking Data'!$A$1:$CB$106,ROW($E57),6),"")</f>
        <v/>
      </c>
      <c r="D54" s="300" t="str">
        <f>IF(INDEX('CoC Ranking Data'!$A$1:$CB$106,ROW($E57),7)&lt;&gt;"",INDEX('CoC Ranking Data'!$A$1:$CB$106,ROW($E57),7),"")</f>
        <v/>
      </c>
      <c r="E54" s="297"/>
      <c r="F54" s="443" t="str">
        <f t="shared" si="0"/>
        <v/>
      </c>
      <c r="G54" s="443" t="str">
        <f t="shared" si="1"/>
        <v/>
      </c>
      <c r="H54" s="327" t="str">
        <f>IF($A54&lt;&gt;"", INDEX('1a. Housing Stability (RRH)'!$A$1:$O$101,ROW($E57),5), "")</f>
        <v/>
      </c>
      <c r="I54" s="327" t="str">
        <f>IF($A54&lt;&gt;"", INDEX('1b. Housing Stability (SSO)'!$A$1:$O$101,ROW($E57),5), "")</f>
        <v/>
      </c>
      <c r="J54" s="327" t="str">
        <f>IF($A54&lt;&gt;"", INDEX('1c. Housing Stability (PSH)'!$A$1:$O$101,ROW($E57),5), "")</f>
        <v/>
      </c>
      <c r="K54" s="327" t="str">
        <f>IF($A54&lt;&gt;"", INDEX('2. Returns to Homelessness'!$A$1:$O$101,ROW($E56),5), "")</f>
        <v/>
      </c>
      <c r="L54" s="327" t="str">
        <f>IF($A54&lt;&gt;"", INDEX('3. Safety Improvement (DV Only)'!$A$1:$O$101,ROW($E56),4), "")</f>
        <v/>
      </c>
      <c r="M54" s="327" t="str">
        <f>IF($A54&lt;&gt;"", INDEX('4. Length of Time Homeless'!$A$1:$O$101,ROW($E56),5), "")</f>
        <v/>
      </c>
      <c r="N54" s="327" t="str">
        <f>IF($A54&lt;&gt;"", INDEX('5a. Earned Income Growth'!$A$1:$O$101,ROW($E57),6), "")</f>
        <v/>
      </c>
      <c r="O54" s="327" t="str">
        <f>IF($A54&lt;&gt;"", INDEX('5b. UnEarned Income Growth'!$A$1:$O$101,ROW($E57),6), "")</f>
        <v/>
      </c>
      <c r="P54" s="327" t="str">
        <f>IF($A54&lt;&gt;"", INDEX('5c. Total Income Growth (PSH)'!$A$1:$O$101,ROW($E57),5), "")</f>
        <v/>
      </c>
      <c r="Q54" s="327" t="str">
        <f>IF($A54&lt;&gt;"", INDEX('5d. Income + Only (PSH Only)'!$A$1:$O$101,ROW($E57),5), "")</f>
        <v/>
      </c>
      <c r="R54" s="327" t="str">
        <f>IF($A54&lt;&gt;"", INDEX('6. Non-cash | Mainstream Ben.'!$A$1:$O$101,ROW($E55),5), "")</f>
        <v/>
      </c>
      <c r="S54" s="438" t="str">
        <f>IF($A54&lt;&gt;"", INDEX('7. Project Part. Eligibility'!$A$1:$N$101,ROW($E57),5), "")</f>
        <v/>
      </c>
      <c r="T54" s="438" t="str">
        <f>IF($A54&lt;&gt;"", INDEX('8. Unit Utilization Rate'!$A$1:$O$101,ROW($E56),7), "")</f>
        <v/>
      </c>
      <c r="U54" s="439" t="str">
        <f>IF($A54&lt;&gt;"", INDEX('9. Drawdown Rates'!$A$1:$O$101,ROW($E54),5), "")</f>
        <v/>
      </c>
      <c r="V54" s="439" t="str">
        <f>IF($A54&lt;&gt;"", INDEX('10. Funds recaptured by HUD'!$A$1:$O$101,ROW($E57),5), "")</f>
        <v/>
      </c>
      <c r="W54" s="439" t="str">
        <f>IF($A54&lt;&gt;"", INDEX('11. Timely APR Submission'!$A$1:$O$101,ROW($E54),5), "")</f>
        <v/>
      </c>
      <c r="X54" s="439" t="str">
        <f>IF($A54&lt;&gt;"", INDEX('12. Cost per Household'!$A$1:$N$101,ROW($E55),7), "")</f>
        <v/>
      </c>
      <c r="Y54" s="439" t="str">
        <f>IF($A54&lt;&gt;"", INDEX('13. Cost per Positive Exit'!$A$1:$O$101,ROW($E55),7), "")</f>
        <v/>
      </c>
      <c r="Z54" s="439" t="str">
        <f>IF($A54&lt;&gt;"", INDEX('14. HUD Monitoring'!$A$1:$O$101,ROW($E55),5), "")</f>
        <v/>
      </c>
      <c r="AA54" s="441" t="str">
        <f>IF($A54&lt;&gt;"", INDEX('15. CoC Project Description'!$A$1:$O$101,ROW($E54),4), "")</f>
        <v/>
      </c>
      <c r="AB54" s="442" t="str">
        <f>IF($A54&lt;&gt;"", INDEX('16. Opening Doors Goals'!$A$1:$O$101,ROW($E56),5), "")</f>
        <v/>
      </c>
      <c r="AC54" s="441" t="str">
        <f>IF($A54&lt;&gt;"", INDEX('15a. Severity of Needs'!$A$1:$O$101,ROW($E57),5), "")</f>
        <v/>
      </c>
      <c r="AD54" s="442" t="str">
        <f>IF($A54&lt;&gt;"", INDEX('15b. HH w-Zero Income at Entry'!$A$1:$O$101,ROW($E57),5), "")</f>
        <v/>
      </c>
      <c r="AE54" s="441" t="str">
        <f>IF($A54&lt;&gt;"", INDEX('15c. Chronic HH at Entry'!$A$1:$O$101,ROW($E55),5), "")</f>
        <v/>
      </c>
      <c r="AF54" s="442" t="str">
        <f>IF($A54&lt;&gt;"", INDEX('16. Housing First Approach'!$A$1:$O$101,ROW($E54),5), "")</f>
        <v/>
      </c>
      <c r="AG54" s="580" t="str">
        <f>IF($A54&lt;&gt;"", INDEX('17. RHAB Participation'!$A$1:$Q$101,ROW($E56),5), "")</f>
        <v/>
      </c>
      <c r="AH54" s="440" t="str">
        <f>IF($A54&lt;&gt;"", INDEX('18. Attended CoC Meetings'!$A$1:$P$101,ROW($E56),5), "")</f>
        <v/>
      </c>
      <c r="AI54" s="440" t="str">
        <f>IF($A54&lt;&gt;"", INDEX('19. Attended CoC Trainings'!$A$1:$O$101,ROW($E56),5), "")</f>
        <v/>
      </c>
      <c r="AJ54" s="440" t="str">
        <f>IF($A54&lt;&gt;"", INDEX('20. High Quality Data Entry'!$A$1:$O$101,ROW($E54),5), "")</f>
        <v/>
      </c>
      <c r="AK54" s="440" t="str">
        <f>IF($A54&lt;&gt;"", INDEX('21. Timeliness of Data Entry'!$A$1:$O$101,ROW($E54),5), "")</f>
        <v/>
      </c>
      <c r="AL54" s="440" t="str">
        <f>IF($A54&lt;&gt;"", INDEX('25. HMIS Bed Inventory'!$A$1:$O$101,ROW($E54),5), "")</f>
        <v/>
      </c>
    </row>
    <row r="55" spans="1:38" x14ac:dyDescent="0.25">
      <c r="A55" s="35" t="str">
        <f>IF(INDEX('CoC Ranking Data'!$A$1:$CB$106,ROW($E58),4)&lt;&gt;"",INDEX('CoC Ranking Data'!$A$1:$CB$106,ROW($E58),4),"")</f>
        <v/>
      </c>
      <c r="B55" s="35" t="str">
        <f>IF(INDEX('CoC Ranking Data'!$A$1:$CB$106,ROW($E58),5)&lt;&gt;"",INDEX('CoC Ranking Data'!$A$1:$CB$106,ROW($E58),5),"")</f>
        <v/>
      </c>
      <c r="C55" s="300" t="str">
        <f>IF(INDEX('CoC Ranking Data'!$A$1:$CB$106,ROW($E58),6)&lt;&gt;"",INDEX('CoC Ranking Data'!$A$1:$CB$106,ROW($E58),6),"")</f>
        <v/>
      </c>
      <c r="D55" s="300" t="str">
        <f>IF(INDEX('CoC Ranking Data'!$A$1:$CB$106,ROW($E58),7)&lt;&gt;"",INDEX('CoC Ranking Data'!$A$1:$CB$106,ROW($E58),7),"")</f>
        <v/>
      </c>
      <c r="E55" s="297"/>
      <c r="F55" s="443" t="str">
        <f t="shared" si="0"/>
        <v/>
      </c>
      <c r="G55" s="443" t="str">
        <f t="shared" si="1"/>
        <v/>
      </c>
      <c r="H55" s="327" t="str">
        <f>IF($A55&lt;&gt;"", INDEX('1a. Housing Stability (RRH)'!$A$1:$O$101,ROW($E58),5), "")</f>
        <v/>
      </c>
      <c r="I55" s="327" t="str">
        <f>IF($A55&lt;&gt;"", INDEX('1b. Housing Stability (SSO)'!$A$1:$O$101,ROW($E58),5), "")</f>
        <v/>
      </c>
      <c r="J55" s="327" t="str">
        <f>IF($A55&lt;&gt;"", INDEX('1c. Housing Stability (PSH)'!$A$1:$O$101,ROW($E58),5), "")</f>
        <v/>
      </c>
      <c r="K55" s="327" t="str">
        <f>IF($A55&lt;&gt;"", INDEX('2. Returns to Homelessness'!$A$1:$O$101,ROW($E57),5), "")</f>
        <v/>
      </c>
      <c r="L55" s="327" t="str">
        <f>IF($A55&lt;&gt;"", INDEX('3. Safety Improvement (DV Only)'!$A$1:$O$101,ROW($E57),4), "")</f>
        <v/>
      </c>
      <c r="M55" s="327" t="str">
        <f>IF($A55&lt;&gt;"", INDEX('4. Length of Time Homeless'!$A$1:$O$101,ROW($E57),5), "")</f>
        <v/>
      </c>
      <c r="N55" s="327" t="str">
        <f>IF($A55&lt;&gt;"", INDEX('5a. Earned Income Growth'!$A$1:$O$101,ROW($E58),6), "")</f>
        <v/>
      </c>
      <c r="O55" s="327" t="str">
        <f>IF($A55&lt;&gt;"", INDEX('5b. UnEarned Income Growth'!$A$1:$O$101,ROW($E58),6), "")</f>
        <v/>
      </c>
      <c r="P55" s="327" t="str">
        <f>IF($A55&lt;&gt;"", INDEX('5c. Total Income Growth (PSH)'!$A$1:$O$101,ROW($E58),5), "")</f>
        <v/>
      </c>
      <c r="Q55" s="327" t="str">
        <f>IF($A55&lt;&gt;"", INDEX('5d. Income + Only (PSH Only)'!$A$1:$O$101,ROW($E58),5), "")</f>
        <v/>
      </c>
      <c r="R55" s="327" t="str">
        <f>IF($A55&lt;&gt;"", INDEX('6. Non-cash | Mainstream Ben.'!$A$1:$O$101,ROW($E56),5), "")</f>
        <v/>
      </c>
      <c r="S55" s="438" t="str">
        <f>IF($A55&lt;&gt;"", INDEX('7. Project Part. Eligibility'!$A$1:$N$101,ROW($E58),5), "")</f>
        <v/>
      </c>
      <c r="T55" s="438" t="str">
        <f>IF($A55&lt;&gt;"", INDEX('8. Unit Utilization Rate'!$A$1:$O$101,ROW($E57),7), "")</f>
        <v/>
      </c>
      <c r="U55" s="439" t="str">
        <f>IF($A55&lt;&gt;"", INDEX('9. Drawdown Rates'!$A$1:$O$101,ROW($E55),5), "")</f>
        <v/>
      </c>
      <c r="V55" s="439" t="str">
        <f>IF($A55&lt;&gt;"", INDEX('10. Funds recaptured by HUD'!$A$1:$O$101,ROW($E58),5), "")</f>
        <v/>
      </c>
      <c r="W55" s="439" t="str">
        <f>IF($A55&lt;&gt;"", INDEX('11. Timely APR Submission'!$A$1:$O$101,ROW($E55),5), "")</f>
        <v/>
      </c>
      <c r="X55" s="439" t="str">
        <f>IF($A55&lt;&gt;"", INDEX('12. Cost per Household'!$A$1:$N$101,ROW($E56),7), "")</f>
        <v/>
      </c>
      <c r="Y55" s="439" t="str">
        <f>IF($A55&lt;&gt;"", INDEX('13. Cost per Positive Exit'!$A$1:$O$101,ROW($E56),7), "")</f>
        <v/>
      </c>
      <c r="Z55" s="439" t="str">
        <f>IF($A55&lt;&gt;"", INDEX('14. HUD Monitoring'!$A$1:$O$101,ROW($E56),5), "")</f>
        <v/>
      </c>
      <c r="AA55" s="441" t="str">
        <f>IF($A55&lt;&gt;"", INDEX('15. CoC Project Description'!$A$1:$O$101,ROW($E55),4), "")</f>
        <v/>
      </c>
      <c r="AB55" s="442" t="str">
        <f>IF($A55&lt;&gt;"", INDEX('16. Opening Doors Goals'!$A$1:$O$101,ROW($E57),5), "")</f>
        <v/>
      </c>
      <c r="AC55" s="441" t="str">
        <f>IF($A55&lt;&gt;"", INDEX('15a. Severity of Needs'!$A$1:$O$101,ROW($E58),5), "")</f>
        <v/>
      </c>
      <c r="AD55" s="442" t="str">
        <f>IF($A55&lt;&gt;"", INDEX('15b. HH w-Zero Income at Entry'!$A$1:$O$101,ROW($E58),5), "")</f>
        <v/>
      </c>
      <c r="AE55" s="441" t="str">
        <f>IF($A55&lt;&gt;"", INDEX('15c. Chronic HH at Entry'!$A$1:$O$101,ROW($E56),5), "")</f>
        <v/>
      </c>
      <c r="AF55" s="442" t="str">
        <f>IF($A55&lt;&gt;"", INDEX('16. Housing First Approach'!$A$1:$O$101,ROW($E55),5), "")</f>
        <v/>
      </c>
      <c r="AG55" s="580" t="str">
        <f>IF($A55&lt;&gt;"", INDEX('17. RHAB Participation'!$A$1:$Q$101,ROW($E57),5), "")</f>
        <v/>
      </c>
      <c r="AH55" s="440" t="str">
        <f>IF($A55&lt;&gt;"", INDEX('18. Attended CoC Meetings'!$A$1:$P$101,ROW($E57),5), "")</f>
        <v/>
      </c>
      <c r="AI55" s="440" t="str">
        <f>IF($A55&lt;&gt;"", INDEX('19. Attended CoC Trainings'!$A$1:$O$101,ROW($E57),5), "")</f>
        <v/>
      </c>
      <c r="AJ55" s="440" t="str">
        <f>IF($A55&lt;&gt;"", INDEX('20. High Quality Data Entry'!$A$1:$O$101,ROW($E55),5), "")</f>
        <v/>
      </c>
      <c r="AK55" s="440" t="str">
        <f>IF($A55&lt;&gt;"", INDEX('21. Timeliness of Data Entry'!$A$1:$O$101,ROW($E55),5), "")</f>
        <v/>
      </c>
      <c r="AL55" s="440" t="str">
        <f>IF($A55&lt;&gt;"", INDEX('25. HMIS Bed Inventory'!$A$1:$O$101,ROW($E55),5), "")</f>
        <v/>
      </c>
    </row>
    <row r="56" spans="1:38" x14ac:dyDescent="0.25">
      <c r="A56" s="35" t="str">
        <f>IF(INDEX('CoC Ranking Data'!$A$1:$CB$106,ROW($E59),4)&lt;&gt;"",INDEX('CoC Ranking Data'!$A$1:$CB$106,ROW($E59),4),"")</f>
        <v/>
      </c>
      <c r="B56" s="35" t="str">
        <f>IF(INDEX('CoC Ranking Data'!$A$1:$CB$106,ROW($E59),5)&lt;&gt;"",INDEX('CoC Ranking Data'!$A$1:$CB$106,ROW($E59),5),"")</f>
        <v/>
      </c>
      <c r="C56" s="300" t="str">
        <f>IF(INDEX('CoC Ranking Data'!$A$1:$CB$106,ROW($E59),6)&lt;&gt;"",INDEX('CoC Ranking Data'!$A$1:$CB$106,ROW($E59),6),"")</f>
        <v/>
      </c>
      <c r="D56" s="300" t="str">
        <f>IF(INDEX('CoC Ranking Data'!$A$1:$CB$106,ROW($E59),7)&lt;&gt;"",INDEX('CoC Ranking Data'!$A$1:$CB$106,ROW($E59),7),"")</f>
        <v/>
      </c>
      <c r="E56" s="297"/>
      <c r="F56" s="443" t="str">
        <f t="shared" si="0"/>
        <v/>
      </c>
      <c r="G56" s="443" t="str">
        <f t="shared" si="1"/>
        <v/>
      </c>
      <c r="H56" s="327" t="str">
        <f>IF($A56&lt;&gt;"", INDEX('1a. Housing Stability (RRH)'!$A$1:$O$101,ROW($E59),5), "")</f>
        <v/>
      </c>
      <c r="I56" s="327" t="str">
        <f>IF($A56&lt;&gt;"", INDEX('1b. Housing Stability (SSO)'!$A$1:$O$101,ROW($E59),5), "")</f>
        <v/>
      </c>
      <c r="J56" s="327" t="str">
        <f>IF($A56&lt;&gt;"", INDEX('1c. Housing Stability (PSH)'!$A$1:$O$101,ROW($E59),5), "")</f>
        <v/>
      </c>
      <c r="K56" s="327" t="str">
        <f>IF($A56&lt;&gt;"", INDEX('2. Returns to Homelessness'!$A$1:$O$101,ROW($E58),5), "")</f>
        <v/>
      </c>
      <c r="L56" s="327" t="str">
        <f>IF($A56&lt;&gt;"", INDEX('3. Safety Improvement (DV Only)'!$A$1:$O$101,ROW($E58),4), "")</f>
        <v/>
      </c>
      <c r="M56" s="327" t="str">
        <f>IF($A56&lt;&gt;"", INDEX('4. Length of Time Homeless'!$A$1:$O$101,ROW($E58),5), "")</f>
        <v/>
      </c>
      <c r="N56" s="327" t="str">
        <f>IF($A56&lt;&gt;"", INDEX('5a. Earned Income Growth'!$A$1:$O$101,ROW($E59),6), "")</f>
        <v/>
      </c>
      <c r="O56" s="327" t="str">
        <f>IF($A56&lt;&gt;"", INDEX('5b. UnEarned Income Growth'!$A$1:$O$101,ROW($E59),6), "")</f>
        <v/>
      </c>
      <c r="P56" s="327" t="str">
        <f>IF($A56&lt;&gt;"", INDEX('5c. Total Income Growth (PSH)'!$A$1:$O$101,ROW($E59),5), "")</f>
        <v/>
      </c>
      <c r="Q56" s="327" t="str">
        <f>IF($A56&lt;&gt;"", INDEX('5d. Income + Only (PSH Only)'!$A$1:$O$101,ROW($E59),5), "")</f>
        <v/>
      </c>
      <c r="R56" s="327" t="str">
        <f>IF($A56&lt;&gt;"", INDEX('6. Non-cash | Mainstream Ben.'!$A$1:$O$101,ROW($E57),5), "")</f>
        <v/>
      </c>
      <c r="S56" s="438" t="str">
        <f>IF($A56&lt;&gt;"", INDEX('7. Project Part. Eligibility'!$A$1:$N$101,ROW($E59),5), "")</f>
        <v/>
      </c>
      <c r="T56" s="438" t="str">
        <f>IF($A56&lt;&gt;"", INDEX('8. Unit Utilization Rate'!$A$1:$O$101,ROW($E58),7), "")</f>
        <v/>
      </c>
      <c r="U56" s="439" t="str">
        <f>IF($A56&lt;&gt;"", INDEX('9. Drawdown Rates'!$A$1:$O$101,ROW($E56),5), "")</f>
        <v/>
      </c>
      <c r="V56" s="439" t="str">
        <f>IF($A56&lt;&gt;"", INDEX('10. Funds recaptured by HUD'!$A$1:$O$101,ROW($E59),5), "")</f>
        <v/>
      </c>
      <c r="W56" s="439" t="str">
        <f>IF($A56&lt;&gt;"", INDEX('11. Timely APR Submission'!$A$1:$O$101,ROW($E56),5), "")</f>
        <v/>
      </c>
      <c r="X56" s="439" t="str">
        <f>IF($A56&lt;&gt;"", INDEX('12. Cost per Household'!$A$1:$N$101,ROW($E57),7), "")</f>
        <v/>
      </c>
      <c r="Y56" s="439" t="str">
        <f>IF($A56&lt;&gt;"", INDEX('13. Cost per Positive Exit'!$A$1:$O$101,ROW($E57),7), "")</f>
        <v/>
      </c>
      <c r="Z56" s="439" t="str">
        <f>IF($A56&lt;&gt;"", INDEX('14. HUD Monitoring'!$A$1:$O$101,ROW($E57),5), "")</f>
        <v/>
      </c>
      <c r="AA56" s="441" t="str">
        <f>IF($A56&lt;&gt;"", INDEX('15. CoC Project Description'!$A$1:$O$101,ROW($E56),4), "")</f>
        <v/>
      </c>
      <c r="AB56" s="442" t="str">
        <f>IF($A56&lt;&gt;"", INDEX('16. Opening Doors Goals'!$A$1:$O$101,ROW($E58),5), "")</f>
        <v/>
      </c>
      <c r="AC56" s="441" t="str">
        <f>IF($A56&lt;&gt;"", INDEX('15a. Severity of Needs'!$A$1:$O$101,ROW($E59),5), "")</f>
        <v/>
      </c>
      <c r="AD56" s="442" t="str">
        <f>IF($A56&lt;&gt;"", INDEX('15b. HH w-Zero Income at Entry'!$A$1:$O$101,ROW($E59),5), "")</f>
        <v/>
      </c>
      <c r="AE56" s="441" t="str">
        <f>IF($A56&lt;&gt;"", INDEX('15c. Chronic HH at Entry'!$A$1:$O$101,ROW($E57),5), "")</f>
        <v/>
      </c>
      <c r="AF56" s="442" t="str">
        <f>IF($A56&lt;&gt;"", INDEX('16. Housing First Approach'!$A$1:$O$101,ROW($E56),5), "")</f>
        <v/>
      </c>
      <c r="AG56" s="580" t="str">
        <f>IF($A56&lt;&gt;"", INDEX('17. RHAB Participation'!$A$1:$Q$101,ROW($E58),5), "")</f>
        <v/>
      </c>
      <c r="AH56" s="440" t="str">
        <f>IF($A56&lt;&gt;"", INDEX('18. Attended CoC Meetings'!$A$1:$P$101,ROW($E58),5), "")</f>
        <v/>
      </c>
      <c r="AI56" s="440" t="str">
        <f>IF($A56&lt;&gt;"", INDEX('19. Attended CoC Trainings'!$A$1:$O$101,ROW($E58),5), "")</f>
        <v/>
      </c>
      <c r="AJ56" s="440" t="str">
        <f>IF($A56&lt;&gt;"", INDEX('20. High Quality Data Entry'!$A$1:$O$101,ROW($E56),5), "")</f>
        <v/>
      </c>
      <c r="AK56" s="440" t="str">
        <f>IF($A56&lt;&gt;"", INDEX('21. Timeliness of Data Entry'!$A$1:$O$101,ROW($E56),5), "")</f>
        <v/>
      </c>
      <c r="AL56" s="440" t="str">
        <f>IF($A56&lt;&gt;"", INDEX('25. HMIS Bed Inventory'!$A$1:$O$101,ROW($E56),5), "")</f>
        <v/>
      </c>
    </row>
    <row r="57" spans="1:38" x14ac:dyDescent="0.25">
      <c r="A57" s="35" t="str">
        <f>IF(INDEX('CoC Ranking Data'!$A$1:$CB$106,ROW($E60),4)&lt;&gt;"",INDEX('CoC Ranking Data'!$A$1:$CB$106,ROW($E60),4),"")</f>
        <v/>
      </c>
      <c r="B57" s="35" t="str">
        <f>IF(INDEX('CoC Ranking Data'!$A$1:$CB$106,ROW($E60),5)&lt;&gt;"",INDEX('CoC Ranking Data'!$A$1:$CB$106,ROW($E60),5),"")</f>
        <v/>
      </c>
      <c r="C57" s="300" t="str">
        <f>IF(INDEX('CoC Ranking Data'!$A$1:$CB$106,ROW($E60),6)&lt;&gt;"",INDEX('CoC Ranking Data'!$A$1:$CB$106,ROW($E60),6),"")</f>
        <v/>
      </c>
      <c r="D57" s="300" t="str">
        <f>IF(INDEX('CoC Ranking Data'!$A$1:$CB$106,ROW($E60),7)&lt;&gt;"",INDEX('CoC Ranking Data'!$A$1:$CB$106,ROW($E60),7),"")</f>
        <v/>
      </c>
      <c r="E57" s="297"/>
      <c r="F57" s="443" t="str">
        <f t="shared" si="0"/>
        <v/>
      </c>
      <c r="G57" s="443" t="str">
        <f t="shared" si="1"/>
        <v/>
      </c>
      <c r="H57" s="327" t="str">
        <f>IF($A57&lt;&gt;"", INDEX('1a. Housing Stability (RRH)'!$A$1:$O$101,ROW($E60),5), "")</f>
        <v/>
      </c>
      <c r="I57" s="327" t="str">
        <f>IF($A57&lt;&gt;"", INDEX('1b. Housing Stability (SSO)'!$A$1:$O$101,ROW($E60),5), "")</f>
        <v/>
      </c>
      <c r="J57" s="327" t="str">
        <f>IF($A57&lt;&gt;"", INDEX('1c. Housing Stability (PSH)'!$A$1:$O$101,ROW($E60),5), "")</f>
        <v/>
      </c>
      <c r="K57" s="327" t="str">
        <f>IF($A57&lt;&gt;"", INDEX('2. Returns to Homelessness'!$A$1:$O$101,ROW($E59),5), "")</f>
        <v/>
      </c>
      <c r="L57" s="327" t="str">
        <f>IF($A57&lt;&gt;"", INDEX('3. Safety Improvement (DV Only)'!$A$1:$O$101,ROW($E59),4), "")</f>
        <v/>
      </c>
      <c r="M57" s="327" t="str">
        <f>IF($A57&lt;&gt;"", INDEX('4. Length of Time Homeless'!$A$1:$O$101,ROW($E59),5), "")</f>
        <v/>
      </c>
      <c r="N57" s="327" t="str">
        <f>IF($A57&lt;&gt;"", INDEX('5a. Earned Income Growth'!$A$1:$O$101,ROW($E60),6), "")</f>
        <v/>
      </c>
      <c r="O57" s="327" t="str">
        <f>IF($A57&lt;&gt;"", INDEX('5b. UnEarned Income Growth'!$A$1:$O$101,ROW($E60),6), "")</f>
        <v/>
      </c>
      <c r="P57" s="327" t="str">
        <f>IF($A57&lt;&gt;"", INDEX('5c. Total Income Growth (PSH)'!$A$1:$O$101,ROW($E60),5), "")</f>
        <v/>
      </c>
      <c r="Q57" s="327" t="str">
        <f>IF($A57&lt;&gt;"", INDEX('5d. Income + Only (PSH Only)'!$A$1:$O$101,ROW($E60),5), "")</f>
        <v/>
      </c>
      <c r="R57" s="327" t="str">
        <f>IF($A57&lt;&gt;"", INDEX('6. Non-cash | Mainstream Ben.'!$A$1:$O$101,ROW($E58),5), "")</f>
        <v/>
      </c>
      <c r="S57" s="438" t="str">
        <f>IF($A57&lt;&gt;"", INDEX('7. Project Part. Eligibility'!$A$1:$N$101,ROW($E60),5), "")</f>
        <v/>
      </c>
      <c r="T57" s="438" t="str">
        <f>IF($A57&lt;&gt;"", INDEX('8. Unit Utilization Rate'!$A$1:$O$101,ROW($E59),7), "")</f>
        <v/>
      </c>
      <c r="U57" s="439" t="str">
        <f>IF($A57&lt;&gt;"", INDEX('9. Drawdown Rates'!$A$1:$O$101,ROW($E57),5), "")</f>
        <v/>
      </c>
      <c r="V57" s="439" t="str">
        <f>IF($A57&lt;&gt;"", INDEX('10. Funds recaptured by HUD'!$A$1:$O$101,ROW($E60),5), "")</f>
        <v/>
      </c>
      <c r="W57" s="439" t="str">
        <f>IF($A57&lt;&gt;"", INDEX('11. Timely APR Submission'!$A$1:$O$101,ROW($E57),5), "")</f>
        <v/>
      </c>
      <c r="X57" s="439" t="str">
        <f>IF($A57&lt;&gt;"", INDEX('12. Cost per Household'!$A$1:$N$101,ROW($E58),7), "")</f>
        <v/>
      </c>
      <c r="Y57" s="439" t="str">
        <f>IF($A57&lt;&gt;"", INDEX('13. Cost per Positive Exit'!$A$1:$O$101,ROW($E58),7), "")</f>
        <v/>
      </c>
      <c r="Z57" s="439" t="str">
        <f>IF($A57&lt;&gt;"", INDEX('14. HUD Monitoring'!$A$1:$O$101,ROW($E58),5), "")</f>
        <v/>
      </c>
      <c r="AA57" s="441" t="str">
        <f>IF($A57&lt;&gt;"", INDEX('15. CoC Project Description'!$A$1:$O$101,ROW($E57),4), "")</f>
        <v/>
      </c>
      <c r="AB57" s="442" t="str">
        <f>IF($A57&lt;&gt;"", INDEX('16. Opening Doors Goals'!$A$1:$O$101,ROW($E59),5), "")</f>
        <v/>
      </c>
      <c r="AC57" s="441" t="str">
        <f>IF($A57&lt;&gt;"", INDEX('15a. Severity of Needs'!$A$1:$O$101,ROW($E60),5), "")</f>
        <v/>
      </c>
      <c r="AD57" s="442" t="str">
        <f>IF($A57&lt;&gt;"", INDEX('15b. HH w-Zero Income at Entry'!$A$1:$O$101,ROW($E60),5), "")</f>
        <v/>
      </c>
      <c r="AE57" s="441" t="str">
        <f>IF($A57&lt;&gt;"", INDEX('15c. Chronic HH at Entry'!$A$1:$O$101,ROW($E58),5), "")</f>
        <v/>
      </c>
      <c r="AF57" s="442" t="str">
        <f>IF($A57&lt;&gt;"", INDEX('16. Housing First Approach'!$A$1:$O$101,ROW($E57),5), "")</f>
        <v/>
      </c>
      <c r="AG57" s="580" t="str">
        <f>IF($A57&lt;&gt;"", INDEX('17. RHAB Participation'!$A$1:$Q$101,ROW($E59),5), "")</f>
        <v/>
      </c>
      <c r="AH57" s="440" t="str">
        <f>IF($A57&lt;&gt;"", INDEX('18. Attended CoC Meetings'!$A$1:$P$101,ROW($E59),5), "")</f>
        <v/>
      </c>
      <c r="AI57" s="440" t="str">
        <f>IF($A57&lt;&gt;"", INDEX('19. Attended CoC Trainings'!$A$1:$O$101,ROW($E59),5), "")</f>
        <v/>
      </c>
      <c r="AJ57" s="440" t="str">
        <f>IF($A57&lt;&gt;"", INDEX('20. High Quality Data Entry'!$A$1:$O$101,ROW($E57),5), "")</f>
        <v/>
      </c>
      <c r="AK57" s="440" t="str">
        <f>IF($A57&lt;&gt;"", INDEX('21. Timeliness of Data Entry'!$A$1:$O$101,ROW($E57),5), "")</f>
        <v/>
      </c>
      <c r="AL57" s="440" t="str">
        <f>IF($A57&lt;&gt;"", INDEX('25. HMIS Bed Inventory'!$A$1:$O$101,ROW($E57),5), "")</f>
        <v/>
      </c>
    </row>
    <row r="58" spans="1:38" x14ac:dyDescent="0.25">
      <c r="A58" s="35" t="str">
        <f>IF(INDEX('CoC Ranking Data'!$A$1:$CB$106,ROW($E61),4)&lt;&gt;"",INDEX('CoC Ranking Data'!$A$1:$CB$106,ROW($E61),4),"")</f>
        <v/>
      </c>
      <c r="B58" s="35" t="str">
        <f>IF(INDEX('CoC Ranking Data'!$A$1:$CB$106,ROW($E61),5)&lt;&gt;"",INDEX('CoC Ranking Data'!$A$1:$CB$106,ROW($E61),5),"")</f>
        <v/>
      </c>
      <c r="C58" s="300" t="str">
        <f>IF(INDEX('CoC Ranking Data'!$A$1:$CB$106,ROW($E61),6)&lt;&gt;"",INDEX('CoC Ranking Data'!$A$1:$CB$106,ROW($E61),6),"")</f>
        <v/>
      </c>
      <c r="D58" s="300" t="str">
        <f>IF(INDEX('CoC Ranking Data'!$A$1:$CB$106,ROW($E61),7)&lt;&gt;"",INDEX('CoC Ranking Data'!$A$1:$CB$106,ROW($E61),7),"")</f>
        <v/>
      </c>
      <c r="E58" s="297"/>
      <c r="F58" s="443" t="str">
        <f t="shared" si="0"/>
        <v/>
      </c>
      <c r="G58" s="443" t="str">
        <f t="shared" si="1"/>
        <v/>
      </c>
      <c r="H58" s="327" t="str">
        <f>IF($A58&lt;&gt;"", INDEX('1a. Housing Stability (RRH)'!$A$1:$O$101,ROW($E61),5), "")</f>
        <v/>
      </c>
      <c r="I58" s="327" t="str">
        <f>IF($A58&lt;&gt;"", INDEX('1b. Housing Stability (SSO)'!$A$1:$O$101,ROW($E61),5), "")</f>
        <v/>
      </c>
      <c r="J58" s="327" t="str">
        <f>IF($A58&lt;&gt;"", INDEX('1c. Housing Stability (PSH)'!$A$1:$O$101,ROW($E61),5), "")</f>
        <v/>
      </c>
      <c r="K58" s="327" t="str">
        <f>IF($A58&lt;&gt;"", INDEX('2. Returns to Homelessness'!$A$1:$O$101,ROW($E60),5), "")</f>
        <v/>
      </c>
      <c r="L58" s="327" t="str">
        <f>IF($A58&lt;&gt;"", INDEX('3. Safety Improvement (DV Only)'!$A$1:$O$101,ROW($E60),4), "")</f>
        <v/>
      </c>
      <c r="M58" s="327" t="str">
        <f>IF($A58&lt;&gt;"", INDEX('4. Length of Time Homeless'!$A$1:$O$101,ROW($E60),5), "")</f>
        <v/>
      </c>
      <c r="N58" s="327" t="str">
        <f>IF($A58&lt;&gt;"", INDEX('5a. Earned Income Growth'!$A$1:$O$101,ROW($E61),6), "")</f>
        <v/>
      </c>
      <c r="O58" s="327" t="str">
        <f>IF($A58&lt;&gt;"", INDEX('5b. UnEarned Income Growth'!$A$1:$O$101,ROW($E61),6), "")</f>
        <v/>
      </c>
      <c r="P58" s="327" t="str">
        <f>IF($A58&lt;&gt;"", INDEX('5c. Total Income Growth (PSH)'!$A$1:$O$101,ROW($E61),5), "")</f>
        <v/>
      </c>
      <c r="Q58" s="327" t="str">
        <f>IF($A58&lt;&gt;"", INDEX('5d. Income + Only (PSH Only)'!$A$1:$O$101,ROW($E61),5), "")</f>
        <v/>
      </c>
      <c r="R58" s="327" t="str">
        <f>IF($A58&lt;&gt;"", INDEX('6. Non-cash | Mainstream Ben.'!$A$1:$O$101,ROW($E59),5), "")</f>
        <v/>
      </c>
      <c r="S58" s="438" t="str">
        <f>IF($A58&lt;&gt;"", INDEX('7. Project Part. Eligibility'!$A$1:$N$101,ROW($E61),5), "")</f>
        <v/>
      </c>
      <c r="T58" s="438" t="str">
        <f>IF($A58&lt;&gt;"", INDEX('8. Unit Utilization Rate'!$A$1:$O$101,ROW($E60),7), "")</f>
        <v/>
      </c>
      <c r="U58" s="439" t="str">
        <f>IF($A58&lt;&gt;"", INDEX('9. Drawdown Rates'!$A$1:$O$101,ROW($E58),5), "")</f>
        <v/>
      </c>
      <c r="V58" s="439" t="str">
        <f>IF($A58&lt;&gt;"", INDEX('10. Funds recaptured by HUD'!$A$1:$O$101,ROW($E61),5), "")</f>
        <v/>
      </c>
      <c r="W58" s="439" t="str">
        <f>IF($A58&lt;&gt;"", INDEX('11. Timely APR Submission'!$A$1:$O$101,ROW($E58),5), "")</f>
        <v/>
      </c>
      <c r="X58" s="439" t="str">
        <f>IF($A58&lt;&gt;"", INDEX('12. Cost per Household'!$A$1:$N$101,ROW($E59),7), "")</f>
        <v/>
      </c>
      <c r="Y58" s="439" t="str">
        <f>IF($A58&lt;&gt;"", INDEX('13. Cost per Positive Exit'!$A$1:$O$101,ROW($E59),7), "")</f>
        <v/>
      </c>
      <c r="Z58" s="439" t="str">
        <f>IF($A58&lt;&gt;"", INDEX('14. HUD Monitoring'!$A$1:$O$101,ROW($E59),5), "")</f>
        <v/>
      </c>
      <c r="AA58" s="441" t="str">
        <f>IF($A58&lt;&gt;"", INDEX('15. CoC Project Description'!$A$1:$O$101,ROW($E58),4), "")</f>
        <v/>
      </c>
      <c r="AB58" s="442" t="str">
        <f>IF($A58&lt;&gt;"", INDEX('16. Opening Doors Goals'!$A$1:$O$101,ROW($E60),5), "")</f>
        <v/>
      </c>
      <c r="AC58" s="441" t="str">
        <f>IF($A58&lt;&gt;"", INDEX('15a. Severity of Needs'!$A$1:$O$101,ROW($E61),5), "")</f>
        <v/>
      </c>
      <c r="AD58" s="442" t="str">
        <f>IF($A58&lt;&gt;"", INDEX('15b. HH w-Zero Income at Entry'!$A$1:$O$101,ROW($E61),5), "")</f>
        <v/>
      </c>
      <c r="AE58" s="441" t="str">
        <f>IF($A58&lt;&gt;"", INDEX('15c. Chronic HH at Entry'!$A$1:$O$101,ROW($E59),5), "")</f>
        <v/>
      </c>
      <c r="AF58" s="442" t="str">
        <f>IF($A58&lt;&gt;"", INDEX('16. Housing First Approach'!$A$1:$O$101,ROW($E58),5), "")</f>
        <v/>
      </c>
      <c r="AG58" s="580" t="str">
        <f>IF($A58&lt;&gt;"", INDEX('17. RHAB Participation'!$A$1:$Q$101,ROW($E60),5), "")</f>
        <v/>
      </c>
      <c r="AH58" s="440" t="str">
        <f>IF($A58&lt;&gt;"", INDEX('18. Attended CoC Meetings'!$A$1:$P$101,ROW($E60),5), "")</f>
        <v/>
      </c>
      <c r="AI58" s="440" t="str">
        <f>IF($A58&lt;&gt;"", INDEX('19. Attended CoC Trainings'!$A$1:$O$101,ROW($E60),5), "")</f>
        <v/>
      </c>
      <c r="AJ58" s="440" t="str">
        <f>IF($A58&lt;&gt;"", INDEX('20. High Quality Data Entry'!$A$1:$O$101,ROW($E58),5), "")</f>
        <v/>
      </c>
      <c r="AK58" s="440" t="str">
        <f>IF($A58&lt;&gt;"", INDEX('21. Timeliness of Data Entry'!$A$1:$O$101,ROW($E58),5), "")</f>
        <v/>
      </c>
      <c r="AL58" s="440" t="str">
        <f>IF($A58&lt;&gt;"", INDEX('25. HMIS Bed Inventory'!$A$1:$O$101,ROW($E58),5), "")</f>
        <v/>
      </c>
    </row>
    <row r="59" spans="1:38" x14ac:dyDescent="0.25">
      <c r="A59" s="35" t="str">
        <f>IF(INDEX('CoC Ranking Data'!$A$1:$CB$106,ROW($E62),4)&lt;&gt;"",INDEX('CoC Ranking Data'!$A$1:$CB$106,ROW($E62),4),"")</f>
        <v/>
      </c>
      <c r="B59" s="35" t="str">
        <f>IF(INDEX('CoC Ranking Data'!$A$1:$CB$106,ROW($E62),5)&lt;&gt;"",INDEX('CoC Ranking Data'!$A$1:$CB$106,ROW($E62),5),"")</f>
        <v/>
      </c>
      <c r="C59" s="300" t="str">
        <f>IF(INDEX('CoC Ranking Data'!$A$1:$CB$106,ROW($E62),6)&lt;&gt;"",INDEX('CoC Ranking Data'!$A$1:$CB$106,ROW($E62),6),"")</f>
        <v/>
      </c>
      <c r="D59" s="300" t="str">
        <f>IF(INDEX('CoC Ranking Data'!$A$1:$CB$106,ROW($E62),7)&lt;&gt;"",INDEX('CoC Ranking Data'!$A$1:$CB$106,ROW($E62),7),"")</f>
        <v/>
      </c>
      <c r="E59" s="297"/>
      <c r="F59" s="443" t="str">
        <f t="shared" si="0"/>
        <v/>
      </c>
      <c r="G59" s="443" t="str">
        <f t="shared" si="1"/>
        <v/>
      </c>
      <c r="H59" s="327" t="str">
        <f>IF($A59&lt;&gt;"", INDEX('1a. Housing Stability (RRH)'!$A$1:$O$101,ROW($E62),5), "")</f>
        <v/>
      </c>
      <c r="I59" s="327" t="str">
        <f>IF($A59&lt;&gt;"", INDEX('1b. Housing Stability (SSO)'!$A$1:$O$101,ROW($E62),5), "")</f>
        <v/>
      </c>
      <c r="J59" s="327" t="str">
        <f>IF($A59&lt;&gt;"", INDEX('1c. Housing Stability (PSH)'!$A$1:$O$101,ROW($E62),5), "")</f>
        <v/>
      </c>
      <c r="K59" s="327" t="str">
        <f>IF($A59&lt;&gt;"", INDEX('2. Returns to Homelessness'!$A$1:$O$101,ROW($E61),5), "")</f>
        <v/>
      </c>
      <c r="L59" s="327" t="str">
        <f>IF($A59&lt;&gt;"", INDEX('3. Safety Improvement (DV Only)'!$A$1:$O$101,ROW($E61),4), "")</f>
        <v/>
      </c>
      <c r="M59" s="327" t="str">
        <f>IF($A59&lt;&gt;"", INDEX('4. Length of Time Homeless'!$A$1:$O$101,ROW($E61),5), "")</f>
        <v/>
      </c>
      <c r="N59" s="327" t="str">
        <f>IF($A59&lt;&gt;"", INDEX('5a. Earned Income Growth'!$A$1:$O$101,ROW($E62),6), "")</f>
        <v/>
      </c>
      <c r="O59" s="327" t="str">
        <f>IF($A59&lt;&gt;"", INDEX('5b. UnEarned Income Growth'!$A$1:$O$101,ROW($E62),6), "")</f>
        <v/>
      </c>
      <c r="P59" s="327" t="str">
        <f>IF($A59&lt;&gt;"", INDEX('5c. Total Income Growth (PSH)'!$A$1:$O$101,ROW($E62),5), "")</f>
        <v/>
      </c>
      <c r="Q59" s="327" t="str">
        <f>IF($A59&lt;&gt;"", INDEX('5d. Income + Only (PSH Only)'!$A$1:$O$101,ROW($E62),5), "")</f>
        <v/>
      </c>
      <c r="R59" s="327" t="str">
        <f>IF($A59&lt;&gt;"", INDEX('6. Non-cash | Mainstream Ben.'!$A$1:$O$101,ROW($E60),5), "")</f>
        <v/>
      </c>
      <c r="S59" s="438" t="str">
        <f>IF($A59&lt;&gt;"", INDEX('7. Project Part. Eligibility'!$A$1:$N$101,ROW($E62),5), "")</f>
        <v/>
      </c>
      <c r="T59" s="438" t="str">
        <f>IF($A59&lt;&gt;"", INDEX('8. Unit Utilization Rate'!$A$1:$O$101,ROW($E61),7), "")</f>
        <v/>
      </c>
      <c r="U59" s="439" t="str">
        <f>IF($A59&lt;&gt;"", INDEX('9. Drawdown Rates'!$A$1:$O$101,ROW($E59),5), "")</f>
        <v/>
      </c>
      <c r="V59" s="439" t="str">
        <f>IF($A59&lt;&gt;"", INDEX('10. Funds recaptured by HUD'!$A$1:$O$101,ROW($E62),5), "")</f>
        <v/>
      </c>
      <c r="W59" s="439" t="str">
        <f>IF($A59&lt;&gt;"", INDEX('11. Timely APR Submission'!$A$1:$O$101,ROW($E59),5), "")</f>
        <v/>
      </c>
      <c r="X59" s="439" t="str">
        <f>IF($A59&lt;&gt;"", INDEX('12. Cost per Household'!$A$1:$N$101,ROW($E60),7), "")</f>
        <v/>
      </c>
      <c r="Y59" s="439" t="str">
        <f>IF($A59&lt;&gt;"", INDEX('13. Cost per Positive Exit'!$A$1:$O$101,ROW($E60),7), "")</f>
        <v/>
      </c>
      <c r="Z59" s="439" t="str">
        <f>IF($A59&lt;&gt;"", INDEX('14. HUD Monitoring'!$A$1:$O$101,ROW($E60),5), "")</f>
        <v/>
      </c>
      <c r="AA59" s="441" t="str">
        <f>IF($A59&lt;&gt;"", INDEX('15. CoC Project Description'!$A$1:$O$101,ROW($E59),4), "")</f>
        <v/>
      </c>
      <c r="AB59" s="442" t="str">
        <f>IF($A59&lt;&gt;"", INDEX('16. Opening Doors Goals'!$A$1:$O$101,ROW($E61),5), "")</f>
        <v/>
      </c>
      <c r="AC59" s="441" t="str">
        <f>IF($A59&lt;&gt;"", INDEX('15a. Severity of Needs'!$A$1:$O$101,ROW($E62),5), "")</f>
        <v/>
      </c>
      <c r="AD59" s="442" t="str">
        <f>IF($A59&lt;&gt;"", INDEX('15b. HH w-Zero Income at Entry'!$A$1:$O$101,ROW($E62),5), "")</f>
        <v/>
      </c>
      <c r="AE59" s="441" t="str">
        <f>IF($A59&lt;&gt;"", INDEX('15c. Chronic HH at Entry'!$A$1:$O$101,ROW($E60),5), "")</f>
        <v/>
      </c>
      <c r="AF59" s="442" t="str">
        <f>IF($A59&lt;&gt;"", INDEX('16. Housing First Approach'!$A$1:$O$101,ROW($E59),5), "")</f>
        <v/>
      </c>
      <c r="AG59" s="580" t="str">
        <f>IF($A59&lt;&gt;"", INDEX('17. RHAB Participation'!$A$1:$Q$101,ROW($E61),5), "")</f>
        <v/>
      </c>
      <c r="AH59" s="440" t="str">
        <f>IF($A59&lt;&gt;"", INDEX('18. Attended CoC Meetings'!$A$1:$P$101,ROW($E61),5), "")</f>
        <v/>
      </c>
      <c r="AI59" s="440" t="str">
        <f>IF($A59&lt;&gt;"", INDEX('19. Attended CoC Trainings'!$A$1:$O$101,ROW($E61),5), "")</f>
        <v/>
      </c>
      <c r="AJ59" s="440" t="str">
        <f>IF($A59&lt;&gt;"", INDEX('20. High Quality Data Entry'!$A$1:$O$101,ROW($E59),5), "")</f>
        <v/>
      </c>
      <c r="AK59" s="440" t="str">
        <f>IF($A59&lt;&gt;"", INDEX('21. Timeliness of Data Entry'!$A$1:$O$101,ROW($E59),5), "")</f>
        <v/>
      </c>
      <c r="AL59" s="440" t="str">
        <f>IF($A59&lt;&gt;"", INDEX('25. HMIS Bed Inventory'!$A$1:$O$101,ROW($E59),5), "")</f>
        <v/>
      </c>
    </row>
    <row r="60" spans="1:38" x14ac:dyDescent="0.25">
      <c r="A60" s="35" t="str">
        <f>IF(INDEX('CoC Ranking Data'!$A$1:$CB$106,ROW($E63),4)&lt;&gt;"",INDEX('CoC Ranking Data'!$A$1:$CB$106,ROW($E63),4),"")</f>
        <v/>
      </c>
      <c r="B60" s="35" t="str">
        <f>IF(INDEX('CoC Ranking Data'!$A$1:$CB$106,ROW($E63),5)&lt;&gt;"",INDEX('CoC Ranking Data'!$A$1:$CB$106,ROW($E63),5),"")</f>
        <v/>
      </c>
      <c r="C60" s="300" t="str">
        <f>IF(INDEX('CoC Ranking Data'!$A$1:$CB$106,ROW($E63),6)&lt;&gt;"",INDEX('CoC Ranking Data'!$A$1:$CB$106,ROW($E63),6),"")</f>
        <v/>
      </c>
      <c r="D60" s="300" t="str">
        <f>IF(INDEX('CoC Ranking Data'!$A$1:$CB$106,ROW($E63),7)&lt;&gt;"",INDEX('CoC Ranking Data'!$A$1:$CB$106,ROW($E63),7),"")</f>
        <v/>
      </c>
      <c r="E60" s="297"/>
      <c r="F60" s="443" t="str">
        <f t="shared" si="0"/>
        <v/>
      </c>
      <c r="G60" s="443" t="str">
        <f t="shared" si="1"/>
        <v/>
      </c>
      <c r="H60" s="327" t="str">
        <f>IF($A60&lt;&gt;"", INDEX('1a. Housing Stability (RRH)'!$A$1:$O$101,ROW($E63),5), "")</f>
        <v/>
      </c>
      <c r="I60" s="327" t="str">
        <f>IF($A60&lt;&gt;"", INDEX('1b. Housing Stability (SSO)'!$A$1:$O$101,ROW($E63),5), "")</f>
        <v/>
      </c>
      <c r="J60" s="327" t="str">
        <f>IF($A60&lt;&gt;"", INDEX('1c. Housing Stability (PSH)'!$A$1:$O$101,ROW($E63),5), "")</f>
        <v/>
      </c>
      <c r="K60" s="327" t="str">
        <f>IF($A60&lt;&gt;"", INDEX('2. Returns to Homelessness'!$A$1:$O$101,ROW($E62),5), "")</f>
        <v/>
      </c>
      <c r="L60" s="327" t="str">
        <f>IF($A60&lt;&gt;"", INDEX('3. Safety Improvement (DV Only)'!$A$1:$O$101,ROW($E62),4), "")</f>
        <v/>
      </c>
      <c r="M60" s="327" t="str">
        <f>IF($A60&lt;&gt;"", INDEX('4. Length of Time Homeless'!$A$1:$O$101,ROW($E62),5), "")</f>
        <v/>
      </c>
      <c r="N60" s="327" t="str">
        <f>IF($A60&lt;&gt;"", INDEX('5a. Earned Income Growth'!$A$1:$O$101,ROW($E63),6), "")</f>
        <v/>
      </c>
      <c r="O60" s="327" t="str">
        <f>IF($A60&lt;&gt;"", INDEX('5b. UnEarned Income Growth'!$A$1:$O$101,ROW($E63),6), "")</f>
        <v/>
      </c>
      <c r="P60" s="327" t="str">
        <f>IF($A60&lt;&gt;"", INDEX('5c. Total Income Growth (PSH)'!$A$1:$O$101,ROW($E63),5), "")</f>
        <v/>
      </c>
      <c r="Q60" s="327" t="str">
        <f>IF($A60&lt;&gt;"", INDEX('5d. Income + Only (PSH Only)'!$A$1:$O$101,ROW($E63),5), "")</f>
        <v/>
      </c>
      <c r="R60" s="327" t="str">
        <f>IF($A60&lt;&gt;"", INDEX('6. Non-cash | Mainstream Ben.'!$A$1:$O$101,ROW($E61),5), "")</f>
        <v/>
      </c>
      <c r="S60" s="438" t="str">
        <f>IF($A60&lt;&gt;"", INDEX('7. Project Part. Eligibility'!$A$1:$N$101,ROW($E63),5), "")</f>
        <v/>
      </c>
      <c r="T60" s="438" t="str">
        <f>IF($A60&lt;&gt;"", INDEX('8. Unit Utilization Rate'!$A$1:$O$101,ROW($E62),7), "")</f>
        <v/>
      </c>
      <c r="U60" s="439" t="str">
        <f>IF($A60&lt;&gt;"", INDEX('9. Drawdown Rates'!$A$1:$O$101,ROW($E60),5), "")</f>
        <v/>
      </c>
      <c r="V60" s="439" t="str">
        <f>IF($A60&lt;&gt;"", INDEX('10. Funds recaptured by HUD'!$A$1:$O$101,ROW($E63),5), "")</f>
        <v/>
      </c>
      <c r="W60" s="439" t="str">
        <f>IF($A60&lt;&gt;"", INDEX('11. Timely APR Submission'!$A$1:$O$101,ROW($E60),5), "")</f>
        <v/>
      </c>
      <c r="X60" s="439" t="str">
        <f>IF($A60&lt;&gt;"", INDEX('12. Cost per Household'!$A$1:$N$101,ROW($E61),7), "")</f>
        <v/>
      </c>
      <c r="Y60" s="439" t="str">
        <f>IF($A60&lt;&gt;"", INDEX('13. Cost per Positive Exit'!$A$1:$O$101,ROW($E61),7), "")</f>
        <v/>
      </c>
      <c r="Z60" s="439" t="str">
        <f>IF($A60&lt;&gt;"", INDEX('14. HUD Monitoring'!$A$1:$O$101,ROW($E61),5), "")</f>
        <v/>
      </c>
      <c r="AA60" s="441" t="str">
        <f>IF($A60&lt;&gt;"", INDEX('15. CoC Project Description'!$A$1:$O$101,ROW($E60),4), "")</f>
        <v/>
      </c>
      <c r="AB60" s="442" t="str">
        <f>IF($A60&lt;&gt;"", INDEX('16. Opening Doors Goals'!$A$1:$O$101,ROW($E62),5), "")</f>
        <v/>
      </c>
      <c r="AC60" s="441" t="str">
        <f>IF($A60&lt;&gt;"", INDEX('15a. Severity of Needs'!$A$1:$O$101,ROW($E63),5), "")</f>
        <v/>
      </c>
      <c r="AD60" s="442" t="str">
        <f>IF($A60&lt;&gt;"", INDEX('15b. HH w-Zero Income at Entry'!$A$1:$O$101,ROW($E63),5), "")</f>
        <v/>
      </c>
      <c r="AE60" s="441" t="str">
        <f>IF($A60&lt;&gt;"", INDEX('15c. Chronic HH at Entry'!$A$1:$O$101,ROW($E61),5), "")</f>
        <v/>
      </c>
      <c r="AF60" s="442" t="str">
        <f>IF($A60&lt;&gt;"", INDEX('16. Housing First Approach'!$A$1:$O$101,ROW($E60),5), "")</f>
        <v/>
      </c>
      <c r="AG60" s="580" t="str">
        <f>IF($A60&lt;&gt;"", INDEX('17. RHAB Participation'!$A$1:$Q$101,ROW($E62),5), "")</f>
        <v/>
      </c>
      <c r="AH60" s="440" t="str">
        <f>IF($A60&lt;&gt;"", INDEX('18. Attended CoC Meetings'!$A$1:$P$101,ROW($E62),5), "")</f>
        <v/>
      </c>
      <c r="AI60" s="440" t="str">
        <f>IF($A60&lt;&gt;"", INDEX('19. Attended CoC Trainings'!$A$1:$O$101,ROW($E62),5), "")</f>
        <v/>
      </c>
      <c r="AJ60" s="440" t="str">
        <f>IF($A60&lt;&gt;"", INDEX('20. High Quality Data Entry'!$A$1:$O$101,ROW($E60),5), "")</f>
        <v/>
      </c>
      <c r="AK60" s="440" t="str">
        <f>IF($A60&lt;&gt;"", INDEX('21. Timeliness of Data Entry'!$A$1:$O$101,ROW($E60),5), "")</f>
        <v/>
      </c>
      <c r="AL60" s="440" t="str">
        <f>IF($A60&lt;&gt;"", INDEX('25. HMIS Bed Inventory'!$A$1:$O$101,ROW($E60),5), "")</f>
        <v/>
      </c>
    </row>
    <row r="61" spans="1:38" x14ac:dyDescent="0.25">
      <c r="A61" s="35" t="str">
        <f>IF(INDEX('CoC Ranking Data'!$A$1:$CB$106,ROW($E64),4)&lt;&gt;"",INDEX('CoC Ranking Data'!$A$1:$CB$106,ROW($E64),4),"")</f>
        <v/>
      </c>
      <c r="B61" s="35" t="str">
        <f>IF(INDEX('CoC Ranking Data'!$A$1:$CB$106,ROW($E64),5)&lt;&gt;"",INDEX('CoC Ranking Data'!$A$1:$CB$106,ROW($E64),5),"")</f>
        <v/>
      </c>
      <c r="C61" s="300" t="str">
        <f>IF(INDEX('CoC Ranking Data'!$A$1:$CB$106,ROW($E64),6)&lt;&gt;"",INDEX('CoC Ranking Data'!$A$1:$CB$106,ROW($E64),6),"")</f>
        <v/>
      </c>
      <c r="D61" s="300" t="str">
        <f>IF(INDEX('CoC Ranking Data'!$A$1:$CB$106,ROW($E64),7)&lt;&gt;"",INDEX('CoC Ranking Data'!$A$1:$CB$106,ROW($E64),7),"")</f>
        <v/>
      </c>
      <c r="E61" s="297"/>
      <c r="F61" s="443" t="str">
        <f t="shared" si="0"/>
        <v/>
      </c>
      <c r="G61" s="443" t="str">
        <f t="shared" si="1"/>
        <v/>
      </c>
      <c r="H61" s="327" t="str">
        <f>IF($A61&lt;&gt;"", INDEX('1a. Housing Stability (RRH)'!$A$1:$O$101,ROW($E64),5), "")</f>
        <v/>
      </c>
      <c r="I61" s="327" t="str">
        <f>IF($A61&lt;&gt;"", INDEX('1b. Housing Stability (SSO)'!$A$1:$O$101,ROW($E64),5), "")</f>
        <v/>
      </c>
      <c r="J61" s="327" t="str">
        <f>IF($A61&lt;&gt;"", INDEX('1c. Housing Stability (PSH)'!$A$1:$O$101,ROW($E64),5), "")</f>
        <v/>
      </c>
      <c r="K61" s="327" t="str">
        <f>IF($A61&lt;&gt;"", INDEX('2. Returns to Homelessness'!$A$1:$O$101,ROW($E63),5), "")</f>
        <v/>
      </c>
      <c r="L61" s="327" t="str">
        <f>IF($A61&lt;&gt;"", INDEX('3. Safety Improvement (DV Only)'!$A$1:$O$101,ROW($E63),4), "")</f>
        <v/>
      </c>
      <c r="M61" s="327" t="str">
        <f>IF($A61&lt;&gt;"", INDEX('4. Length of Time Homeless'!$A$1:$O$101,ROW($E63),5), "")</f>
        <v/>
      </c>
      <c r="N61" s="327" t="str">
        <f>IF($A61&lt;&gt;"", INDEX('5a. Earned Income Growth'!$A$1:$O$101,ROW($E64),6), "")</f>
        <v/>
      </c>
      <c r="O61" s="327" t="str">
        <f>IF($A61&lt;&gt;"", INDEX('5b. UnEarned Income Growth'!$A$1:$O$101,ROW($E64),6), "")</f>
        <v/>
      </c>
      <c r="P61" s="327" t="str">
        <f>IF($A61&lt;&gt;"", INDEX('5c. Total Income Growth (PSH)'!$A$1:$O$101,ROW($E64),5), "")</f>
        <v/>
      </c>
      <c r="Q61" s="327" t="str">
        <f>IF($A61&lt;&gt;"", INDEX('5d. Income + Only (PSH Only)'!$A$1:$O$101,ROW($E64),5), "")</f>
        <v/>
      </c>
      <c r="R61" s="327" t="str">
        <f>IF($A61&lt;&gt;"", INDEX('6. Non-cash | Mainstream Ben.'!$A$1:$O$101,ROW($E62),5), "")</f>
        <v/>
      </c>
      <c r="S61" s="438" t="str">
        <f>IF($A61&lt;&gt;"", INDEX('7. Project Part. Eligibility'!$A$1:$N$101,ROW($E64),5), "")</f>
        <v/>
      </c>
      <c r="T61" s="438" t="str">
        <f>IF($A61&lt;&gt;"", INDEX('8. Unit Utilization Rate'!$A$1:$O$101,ROW($E63),7), "")</f>
        <v/>
      </c>
      <c r="U61" s="439" t="str">
        <f>IF($A61&lt;&gt;"", INDEX('9. Drawdown Rates'!$A$1:$O$101,ROW($E61),5), "")</f>
        <v/>
      </c>
      <c r="V61" s="439" t="str">
        <f>IF($A61&lt;&gt;"", INDEX('10. Funds recaptured by HUD'!$A$1:$O$101,ROW($E64),5), "")</f>
        <v/>
      </c>
      <c r="W61" s="439" t="str">
        <f>IF($A61&lt;&gt;"", INDEX('11. Timely APR Submission'!$A$1:$O$101,ROW($E61),5), "")</f>
        <v/>
      </c>
      <c r="X61" s="439" t="str">
        <f>IF($A61&lt;&gt;"", INDEX('12. Cost per Household'!$A$1:$N$101,ROW($E62),7), "")</f>
        <v/>
      </c>
      <c r="Y61" s="439" t="str">
        <f>IF($A61&lt;&gt;"", INDEX('13. Cost per Positive Exit'!$A$1:$O$101,ROW($E62),7), "")</f>
        <v/>
      </c>
      <c r="Z61" s="439" t="str">
        <f>IF($A61&lt;&gt;"", INDEX('14. HUD Monitoring'!$A$1:$O$101,ROW($E62),5), "")</f>
        <v/>
      </c>
      <c r="AA61" s="441" t="str">
        <f>IF($A61&lt;&gt;"", INDEX('15. CoC Project Description'!$A$1:$O$101,ROW($E61),4), "")</f>
        <v/>
      </c>
      <c r="AB61" s="442" t="str">
        <f>IF($A61&lt;&gt;"", INDEX('16. Opening Doors Goals'!$A$1:$O$101,ROW($E63),5), "")</f>
        <v/>
      </c>
      <c r="AC61" s="441" t="str">
        <f>IF($A61&lt;&gt;"", INDEX('15a. Severity of Needs'!$A$1:$O$101,ROW($E64),5), "")</f>
        <v/>
      </c>
      <c r="AD61" s="442" t="str">
        <f>IF($A61&lt;&gt;"", INDEX('15b. HH w-Zero Income at Entry'!$A$1:$O$101,ROW($E64),5), "")</f>
        <v/>
      </c>
      <c r="AE61" s="441" t="str">
        <f>IF($A61&lt;&gt;"", INDEX('15c. Chronic HH at Entry'!$A$1:$O$101,ROW($E62),5), "")</f>
        <v/>
      </c>
      <c r="AF61" s="442" t="str">
        <f>IF($A61&lt;&gt;"", INDEX('16. Housing First Approach'!$A$1:$O$101,ROW($E61),5), "")</f>
        <v/>
      </c>
      <c r="AG61" s="580" t="str">
        <f>IF($A61&lt;&gt;"", INDEX('17. RHAB Participation'!$A$1:$Q$101,ROW($E63),5), "")</f>
        <v/>
      </c>
      <c r="AH61" s="440" t="str">
        <f>IF($A61&lt;&gt;"", INDEX('18. Attended CoC Meetings'!$A$1:$P$101,ROW($E63),5), "")</f>
        <v/>
      </c>
      <c r="AI61" s="440" t="str">
        <f>IF($A61&lt;&gt;"", INDEX('19. Attended CoC Trainings'!$A$1:$O$101,ROW($E63),5), "")</f>
        <v/>
      </c>
      <c r="AJ61" s="440" t="str">
        <f>IF($A61&lt;&gt;"", INDEX('20. High Quality Data Entry'!$A$1:$O$101,ROW($E61),5), "")</f>
        <v/>
      </c>
      <c r="AK61" s="440" t="str">
        <f>IF($A61&lt;&gt;"", INDEX('21. Timeliness of Data Entry'!$A$1:$O$101,ROW($E61),5), "")</f>
        <v/>
      </c>
      <c r="AL61" s="440" t="str">
        <f>IF($A61&lt;&gt;"", INDEX('25. HMIS Bed Inventory'!$A$1:$O$101,ROW($E61),5), "")</f>
        <v/>
      </c>
    </row>
    <row r="62" spans="1:38" x14ac:dyDescent="0.25">
      <c r="A62" s="35" t="str">
        <f>IF(INDEX('CoC Ranking Data'!$A$1:$CB$106,ROW($E65),4)&lt;&gt;"",INDEX('CoC Ranking Data'!$A$1:$CB$106,ROW($E65),4),"")</f>
        <v/>
      </c>
      <c r="B62" s="35" t="str">
        <f>IF(INDEX('CoC Ranking Data'!$A$1:$CB$106,ROW($E65),5)&lt;&gt;"",INDEX('CoC Ranking Data'!$A$1:$CB$106,ROW($E65),5),"")</f>
        <v/>
      </c>
      <c r="C62" s="300" t="str">
        <f>IF(INDEX('CoC Ranking Data'!$A$1:$CB$106,ROW($E65),6)&lt;&gt;"",INDEX('CoC Ranking Data'!$A$1:$CB$106,ROW($E65),6),"")</f>
        <v/>
      </c>
      <c r="D62" s="300" t="str">
        <f>IF(INDEX('CoC Ranking Data'!$A$1:$CB$106,ROW($E65),7)&lt;&gt;"",INDEX('CoC Ranking Data'!$A$1:$CB$106,ROW($E65),7),"")</f>
        <v/>
      </c>
      <c r="E62" s="297"/>
      <c r="F62" s="443" t="str">
        <f t="shared" si="0"/>
        <v/>
      </c>
      <c r="G62" s="443" t="str">
        <f t="shared" si="1"/>
        <v/>
      </c>
      <c r="H62" s="327" t="str">
        <f>IF($A62&lt;&gt;"", INDEX('1a. Housing Stability (RRH)'!$A$1:$O$101,ROW($E65),5), "")</f>
        <v/>
      </c>
      <c r="I62" s="327" t="str">
        <f>IF($A62&lt;&gt;"", INDEX('1b. Housing Stability (SSO)'!$A$1:$O$101,ROW($E65),5), "")</f>
        <v/>
      </c>
      <c r="J62" s="327" t="str">
        <f>IF($A62&lt;&gt;"", INDEX('1c. Housing Stability (PSH)'!$A$1:$O$101,ROW($E65),5), "")</f>
        <v/>
      </c>
      <c r="K62" s="327" t="str">
        <f>IF($A62&lt;&gt;"", INDEX('2. Returns to Homelessness'!$A$1:$O$101,ROW($E64),5), "")</f>
        <v/>
      </c>
      <c r="L62" s="327" t="str">
        <f>IF($A62&lt;&gt;"", INDEX('3. Safety Improvement (DV Only)'!$A$1:$O$101,ROW($E64),4), "")</f>
        <v/>
      </c>
      <c r="M62" s="327" t="str">
        <f>IF($A62&lt;&gt;"", INDEX('4. Length of Time Homeless'!$A$1:$O$101,ROW($E64),5), "")</f>
        <v/>
      </c>
      <c r="N62" s="327" t="str">
        <f>IF($A62&lt;&gt;"", INDEX('5a. Earned Income Growth'!$A$1:$O$101,ROW($E65),6), "")</f>
        <v/>
      </c>
      <c r="O62" s="327" t="str">
        <f>IF($A62&lt;&gt;"", INDEX('5b. UnEarned Income Growth'!$A$1:$O$101,ROW($E65),6), "")</f>
        <v/>
      </c>
      <c r="P62" s="327" t="str">
        <f>IF($A62&lt;&gt;"", INDEX('5c. Total Income Growth (PSH)'!$A$1:$O$101,ROW($E65),5), "")</f>
        <v/>
      </c>
      <c r="Q62" s="327" t="str">
        <f>IF($A62&lt;&gt;"", INDEX('5d. Income + Only (PSH Only)'!$A$1:$O$101,ROW($E65),5), "")</f>
        <v/>
      </c>
      <c r="R62" s="327" t="str">
        <f>IF($A62&lt;&gt;"", INDEX('6. Non-cash | Mainstream Ben.'!$A$1:$O$101,ROW($E63),5), "")</f>
        <v/>
      </c>
      <c r="S62" s="438" t="str">
        <f>IF($A62&lt;&gt;"", INDEX('7. Project Part. Eligibility'!$A$1:$N$101,ROW($E65),5), "")</f>
        <v/>
      </c>
      <c r="T62" s="438" t="str">
        <f>IF($A62&lt;&gt;"", INDEX('8. Unit Utilization Rate'!$A$1:$O$101,ROW($E64),7), "")</f>
        <v/>
      </c>
      <c r="U62" s="439" t="str">
        <f>IF($A62&lt;&gt;"", INDEX('9. Drawdown Rates'!$A$1:$O$101,ROW($E62),5), "")</f>
        <v/>
      </c>
      <c r="V62" s="439" t="str">
        <f>IF($A62&lt;&gt;"", INDEX('10. Funds recaptured by HUD'!$A$1:$O$101,ROW($E65),5), "")</f>
        <v/>
      </c>
      <c r="W62" s="439" t="str">
        <f>IF($A62&lt;&gt;"", INDEX('11. Timely APR Submission'!$A$1:$O$101,ROW($E62),5), "")</f>
        <v/>
      </c>
      <c r="X62" s="439" t="str">
        <f>IF($A62&lt;&gt;"", INDEX('12. Cost per Household'!$A$1:$N$101,ROW($E63),7), "")</f>
        <v/>
      </c>
      <c r="Y62" s="439" t="str">
        <f>IF($A62&lt;&gt;"", INDEX('13. Cost per Positive Exit'!$A$1:$O$101,ROW($E63),7), "")</f>
        <v/>
      </c>
      <c r="Z62" s="439" t="str">
        <f>IF($A62&lt;&gt;"", INDEX('14. HUD Monitoring'!$A$1:$O$101,ROW($E63),5), "")</f>
        <v/>
      </c>
      <c r="AA62" s="441" t="str">
        <f>IF($A62&lt;&gt;"", INDEX('15. CoC Project Description'!$A$1:$O$101,ROW($E62),4), "")</f>
        <v/>
      </c>
      <c r="AB62" s="442" t="str">
        <f>IF($A62&lt;&gt;"", INDEX('16. Opening Doors Goals'!$A$1:$O$101,ROW($E64),5), "")</f>
        <v/>
      </c>
      <c r="AC62" s="441" t="str">
        <f>IF($A62&lt;&gt;"", INDEX('15a. Severity of Needs'!$A$1:$O$101,ROW($E65),5), "")</f>
        <v/>
      </c>
      <c r="AD62" s="442" t="str">
        <f>IF($A62&lt;&gt;"", INDEX('15b. HH w-Zero Income at Entry'!$A$1:$O$101,ROW($E65),5), "")</f>
        <v/>
      </c>
      <c r="AE62" s="441" t="str">
        <f>IF($A62&lt;&gt;"", INDEX('15c. Chronic HH at Entry'!$A$1:$O$101,ROW($E63),5), "")</f>
        <v/>
      </c>
      <c r="AF62" s="442" t="str">
        <f>IF($A62&lt;&gt;"", INDEX('16. Housing First Approach'!$A$1:$O$101,ROW($E62),5), "")</f>
        <v/>
      </c>
      <c r="AG62" s="580" t="str">
        <f>IF($A62&lt;&gt;"", INDEX('17. RHAB Participation'!$A$1:$Q$101,ROW($E64),5), "")</f>
        <v/>
      </c>
      <c r="AH62" s="440" t="str">
        <f>IF($A62&lt;&gt;"", INDEX('18. Attended CoC Meetings'!$A$1:$P$101,ROW($E64),5), "")</f>
        <v/>
      </c>
      <c r="AI62" s="440" t="str">
        <f>IF($A62&lt;&gt;"", INDEX('19. Attended CoC Trainings'!$A$1:$O$101,ROW($E64),5), "")</f>
        <v/>
      </c>
      <c r="AJ62" s="440" t="str">
        <f>IF($A62&lt;&gt;"", INDEX('20. High Quality Data Entry'!$A$1:$O$101,ROW($E62),5), "")</f>
        <v/>
      </c>
      <c r="AK62" s="440" t="str">
        <f>IF($A62&lt;&gt;"", INDEX('21. Timeliness of Data Entry'!$A$1:$O$101,ROW($E62),5), "")</f>
        <v/>
      </c>
      <c r="AL62" s="440" t="str">
        <f>IF($A62&lt;&gt;"", INDEX('25. HMIS Bed Inventory'!$A$1:$O$101,ROW($E62),5), "")</f>
        <v/>
      </c>
    </row>
    <row r="63" spans="1:38" x14ac:dyDescent="0.25">
      <c r="A63" s="35" t="str">
        <f>IF(INDEX('CoC Ranking Data'!$A$1:$CB$106,ROW($E66),4)&lt;&gt;"",INDEX('CoC Ranking Data'!$A$1:$CB$106,ROW($E66),4),"")</f>
        <v/>
      </c>
      <c r="B63" s="35" t="str">
        <f>IF(INDEX('CoC Ranking Data'!$A$1:$CB$106,ROW($E66),5)&lt;&gt;"",INDEX('CoC Ranking Data'!$A$1:$CB$106,ROW($E66),5),"")</f>
        <v/>
      </c>
      <c r="C63" s="300" t="str">
        <f>IF(INDEX('CoC Ranking Data'!$A$1:$CB$106,ROW($E66),6)&lt;&gt;"",INDEX('CoC Ranking Data'!$A$1:$CB$106,ROW($E66),6),"")</f>
        <v/>
      </c>
      <c r="D63" s="300" t="str">
        <f>IF(INDEX('CoC Ranking Data'!$A$1:$CB$106,ROW($E66),7)&lt;&gt;"",INDEX('CoC Ranking Data'!$A$1:$CB$106,ROW($E66),7),"")</f>
        <v/>
      </c>
      <c r="E63" s="297"/>
      <c r="F63" s="443" t="str">
        <f t="shared" si="0"/>
        <v/>
      </c>
      <c r="G63" s="443" t="str">
        <f t="shared" si="1"/>
        <v/>
      </c>
      <c r="H63" s="327" t="str">
        <f>IF($A63&lt;&gt;"", INDEX('1a. Housing Stability (RRH)'!$A$1:$O$101,ROW($E66),5), "")</f>
        <v/>
      </c>
      <c r="I63" s="327" t="str">
        <f>IF($A63&lt;&gt;"", INDEX('1b. Housing Stability (SSO)'!$A$1:$O$101,ROW($E66),5), "")</f>
        <v/>
      </c>
      <c r="J63" s="327" t="str">
        <f>IF($A63&lt;&gt;"", INDEX('1c. Housing Stability (PSH)'!$A$1:$O$101,ROW($E66),5), "")</f>
        <v/>
      </c>
      <c r="K63" s="327" t="str">
        <f>IF($A63&lt;&gt;"", INDEX('2. Returns to Homelessness'!$A$1:$O$101,ROW($E65),5), "")</f>
        <v/>
      </c>
      <c r="L63" s="327" t="str">
        <f>IF($A63&lt;&gt;"", INDEX('3. Safety Improvement (DV Only)'!$A$1:$O$101,ROW($E65),4), "")</f>
        <v/>
      </c>
      <c r="M63" s="327" t="str">
        <f>IF($A63&lt;&gt;"", INDEX('4. Length of Time Homeless'!$A$1:$O$101,ROW($E65),5), "")</f>
        <v/>
      </c>
      <c r="N63" s="327" t="str">
        <f>IF($A63&lt;&gt;"", INDEX('5a. Earned Income Growth'!$A$1:$O$101,ROW($E66),6), "")</f>
        <v/>
      </c>
      <c r="O63" s="327" t="str">
        <f>IF($A63&lt;&gt;"", INDEX('5b. UnEarned Income Growth'!$A$1:$O$101,ROW($E66),6), "")</f>
        <v/>
      </c>
      <c r="P63" s="327" t="str">
        <f>IF($A63&lt;&gt;"", INDEX('5c. Total Income Growth (PSH)'!$A$1:$O$101,ROW($E66),5), "")</f>
        <v/>
      </c>
      <c r="Q63" s="327" t="str">
        <f>IF($A63&lt;&gt;"", INDEX('5d. Income + Only (PSH Only)'!$A$1:$O$101,ROW($E66),5), "")</f>
        <v/>
      </c>
      <c r="R63" s="327" t="str">
        <f>IF($A63&lt;&gt;"", INDEX('6. Non-cash | Mainstream Ben.'!$A$1:$O$101,ROW($E64),5), "")</f>
        <v/>
      </c>
      <c r="S63" s="438" t="str">
        <f>IF($A63&lt;&gt;"", INDEX('7. Project Part. Eligibility'!$A$1:$N$101,ROW($E66),5), "")</f>
        <v/>
      </c>
      <c r="T63" s="438" t="str">
        <f>IF($A63&lt;&gt;"", INDEX('8. Unit Utilization Rate'!$A$1:$O$101,ROW($E65),7), "")</f>
        <v/>
      </c>
      <c r="U63" s="439" t="str">
        <f>IF($A63&lt;&gt;"", INDEX('9. Drawdown Rates'!$A$1:$O$101,ROW($E63),5), "")</f>
        <v/>
      </c>
      <c r="V63" s="439" t="str">
        <f>IF($A63&lt;&gt;"", INDEX('10. Funds recaptured by HUD'!$A$1:$O$101,ROW($E66),5), "")</f>
        <v/>
      </c>
      <c r="W63" s="439" t="str">
        <f>IF($A63&lt;&gt;"", INDEX('11. Timely APR Submission'!$A$1:$O$101,ROW($E63),5), "")</f>
        <v/>
      </c>
      <c r="X63" s="439" t="str">
        <f>IF($A63&lt;&gt;"", INDEX('12. Cost per Household'!$A$1:$N$101,ROW($E64),7), "")</f>
        <v/>
      </c>
      <c r="Y63" s="439" t="str">
        <f>IF($A63&lt;&gt;"", INDEX('13. Cost per Positive Exit'!$A$1:$O$101,ROW($E64),7), "")</f>
        <v/>
      </c>
      <c r="Z63" s="439" t="str">
        <f>IF($A63&lt;&gt;"", INDEX('14. HUD Monitoring'!$A$1:$O$101,ROW($E64),5), "")</f>
        <v/>
      </c>
      <c r="AA63" s="441" t="str">
        <f>IF($A63&lt;&gt;"", INDEX('15. CoC Project Description'!$A$1:$O$101,ROW($E63),4), "")</f>
        <v/>
      </c>
      <c r="AB63" s="442" t="str">
        <f>IF($A63&lt;&gt;"", INDEX('16. Opening Doors Goals'!$A$1:$O$101,ROW($E65),5), "")</f>
        <v/>
      </c>
      <c r="AC63" s="441" t="str">
        <f>IF($A63&lt;&gt;"", INDEX('15a. Severity of Needs'!$A$1:$O$101,ROW($E66),5), "")</f>
        <v/>
      </c>
      <c r="AD63" s="442" t="str">
        <f>IF($A63&lt;&gt;"", INDEX('15b. HH w-Zero Income at Entry'!$A$1:$O$101,ROW($E66),5), "")</f>
        <v/>
      </c>
      <c r="AE63" s="441" t="str">
        <f>IF($A63&lt;&gt;"", INDEX('15c. Chronic HH at Entry'!$A$1:$O$101,ROW($E64),5), "")</f>
        <v/>
      </c>
      <c r="AF63" s="442" t="str">
        <f>IF($A63&lt;&gt;"", INDEX('16. Housing First Approach'!$A$1:$O$101,ROW($E63),5), "")</f>
        <v/>
      </c>
      <c r="AG63" s="580" t="str">
        <f>IF($A63&lt;&gt;"", INDEX('17. RHAB Participation'!$A$1:$Q$101,ROW($E65),5), "")</f>
        <v/>
      </c>
      <c r="AH63" s="440" t="str">
        <f>IF($A63&lt;&gt;"", INDEX('18. Attended CoC Meetings'!$A$1:$P$101,ROW($E65),5), "")</f>
        <v/>
      </c>
      <c r="AI63" s="440" t="str">
        <f>IF($A63&lt;&gt;"", INDEX('19. Attended CoC Trainings'!$A$1:$O$101,ROW($E65),5), "")</f>
        <v/>
      </c>
      <c r="AJ63" s="440" t="str">
        <f>IF($A63&lt;&gt;"", INDEX('20. High Quality Data Entry'!$A$1:$O$101,ROW($E63),5), "")</f>
        <v/>
      </c>
      <c r="AK63" s="440" t="str">
        <f>IF($A63&lt;&gt;"", INDEX('21. Timeliness of Data Entry'!$A$1:$O$101,ROW($E63),5), "")</f>
        <v/>
      </c>
      <c r="AL63" s="440" t="str">
        <f>IF($A63&lt;&gt;"", INDEX('25. HMIS Bed Inventory'!$A$1:$O$101,ROW($E63),5), "")</f>
        <v/>
      </c>
    </row>
    <row r="64" spans="1:38" x14ac:dyDescent="0.25">
      <c r="A64" s="35" t="str">
        <f>IF(INDEX('CoC Ranking Data'!$A$1:$CB$106,ROW($E67),4)&lt;&gt;"",INDEX('CoC Ranking Data'!$A$1:$CB$106,ROW($E67),4),"")</f>
        <v/>
      </c>
      <c r="B64" s="35" t="str">
        <f>IF(INDEX('CoC Ranking Data'!$A$1:$CB$106,ROW($E67),5)&lt;&gt;"",INDEX('CoC Ranking Data'!$A$1:$CB$106,ROW($E67),5),"")</f>
        <v/>
      </c>
      <c r="C64" s="300" t="str">
        <f>IF(INDEX('CoC Ranking Data'!$A$1:$CB$106,ROW($E67),6)&lt;&gt;"",INDEX('CoC Ranking Data'!$A$1:$CB$106,ROW($E67),6),"")</f>
        <v/>
      </c>
      <c r="D64" s="300" t="str">
        <f>IF(INDEX('CoC Ranking Data'!$A$1:$CB$106,ROW($E67),7)&lt;&gt;"",INDEX('CoC Ranking Data'!$A$1:$CB$106,ROW($E67),7),"")</f>
        <v/>
      </c>
      <c r="E64" s="297"/>
      <c r="F64" s="443" t="str">
        <f t="shared" si="0"/>
        <v/>
      </c>
      <c r="G64" s="443" t="str">
        <f t="shared" si="1"/>
        <v/>
      </c>
      <c r="H64" s="327" t="str">
        <f>IF($A64&lt;&gt;"", INDEX('1a. Housing Stability (RRH)'!$A$1:$O$101,ROW($E67),5), "")</f>
        <v/>
      </c>
      <c r="I64" s="327" t="str">
        <f>IF($A64&lt;&gt;"", INDEX('1b. Housing Stability (SSO)'!$A$1:$O$101,ROW($E67),5), "")</f>
        <v/>
      </c>
      <c r="J64" s="327" t="str">
        <f>IF($A64&lt;&gt;"", INDEX('1c. Housing Stability (PSH)'!$A$1:$O$101,ROW($E67),5), "")</f>
        <v/>
      </c>
      <c r="K64" s="327" t="str">
        <f>IF($A64&lt;&gt;"", INDEX('2. Returns to Homelessness'!$A$1:$O$101,ROW($E66),5), "")</f>
        <v/>
      </c>
      <c r="L64" s="327" t="str">
        <f>IF($A64&lt;&gt;"", INDEX('3. Safety Improvement (DV Only)'!$A$1:$O$101,ROW($E66),4), "")</f>
        <v/>
      </c>
      <c r="M64" s="327" t="str">
        <f>IF($A64&lt;&gt;"", INDEX('4. Length of Time Homeless'!$A$1:$O$101,ROW($E66),5), "")</f>
        <v/>
      </c>
      <c r="N64" s="327" t="str">
        <f>IF($A64&lt;&gt;"", INDEX('5a. Earned Income Growth'!$A$1:$O$101,ROW($E67),6), "")</f>
        <v/>
      </c>
      <c r="O64" s="327" t="str">
        <f>IF($A64&lt;&gt;"", INDEX('5b. UnEarned Income Growth'!$A$1:$O$101,ROW($E67),6), "")</f>
        <v/>
      </c>
      <c r="P64" s="327" t="str">
        <f>IF($A64&lt;&gt;"", INDEX('5c. Total Income Growth (PSH)'!$A$1:$O$101,ROW($E67),5), "")</f>
        <v/>
      </c>
      <c r="Q64" s="327" t="str">
        <f>IF($A64&lt;&gt;"", INDEX('5d. Income + Only (PSH Only)'!$A$1:$O$101,ROW($E67),5), "")</f>
        <v/>
      </c>
      <c r="R64" s="327" t="str">
        <f>IF($A64&lt;&gt;"", INDEX('6. Non-cash | Mainstream Ben.'!$A$1:$O$101,ROW($E65),5), "")</f>
        <v/>
      </c>
      <c r="S64" s="438" t="str">
        <f>IF($A64&lt;&gt;"", INDEX('7. Project Part. Eligibility'!$A$1:$N$101,ROW($E67),5), "")</f>
        <v/>
      </c>
      <c r="T64" s="438" t="str">
        <f>IF($A64&lt;&gt;"", INDEX('8. Unit Utilization Rate'!$A$1:$O$101,ROW($E66),7), "")</f>
        <v/>
      </c>
      <c r="U64" s="439" t="str">
        <f>IF($A64&lt;&gt;"", INDEX('9. Drawdown Rates'!$A$1:$O$101,ROW($E64),5), "")</f>
        <v/>
      </c>
      <c r="V64" s="439" t="str">
        <f>IF($A64&lt;&gt;"", INDEX('10. Funds recaptured by HUD'!$A$1:$O$101,ROW($E67),5), "")</f>
        <v/>
      </c>
      <c r="W64" s="439" t="str">
        <f>IF($A64&lt;&gt;"", INDEX('11. Timely APR Submission'!$A$1:$O$101,ROW($E64),5), "")</f>
        <v/>
      </c>
      <c r="X64" s="439" t="str">
        <f>IF($A64&lt;&gt;"", INDEX('12. Cost per Household'!$A$1:$N$101,ROW($E65),7), "")</f>
        <v/>
      </c>
      <c r="Y64" s="439" t="str">
        <f>IF($A64&lt;&gt;"", INDEX('13. Cost per Positive Exit'!$A$1:$O$101,ROW($E65),7), "")</f>
        <v/>
      </c>
      <c r="Z64" s="439" t="str">
        <f>IF($A64&lt;&gt;"", INDEX('14. HUD Monitoring'!$A$1:$O$101,ROW($E65),5), "")</f>
        <v/>
      </c>
      <c r="AA64" s="441" t="str">
        <f>IF($A64&lt;&gt;"", INDEX('15. CoC Project Description'!$A$1:$O$101,ROW($E64),4), "")</f>
        <v/>
      </c>
      <c r="AB64" s="442" t="str">
        <f>IF($A64&lt;&gt;"", INDEX('16. Opening Doors Goals'!$A$1:$O$101,ROW($E66),5), "")</f>
        <v/>
      </c>
      <c r="AC64" s="441" t="str">
        <f>IF($A64&lt;&gt;"", INDEX('15a. Severity of Needs'!$A$1:$O$101,ROW($E67),5), "")</f>
        <v/>
      </c>
      <c r="AD64" s="442" t="str">
        <f>IF($A64&lt;&gt;"", INDEX('15b. HH w-Zero Income at Entry'!$A$1:$O$101,ROW($E67),5), "")</f>
        <v/>
      </c>
      <c r="AE64" s="441" t="str">
        <f>IF($A64&lt;&gt;"", INDEX('15c. Chronic HH at Entry'!$A$1:$O$101,ROW($E65),5), "")</f>
        <v/>
      </c>
      <c r="AF64" s="442" t="str">
        <f>IF($A64&lt;&gt;"", INDEX('16. Housing First Approach'!$A$1:$O$101,ROW($E64),5), "")</f>
        <v/>
      </c>
      <c r="AG64" s="580" t="str">
        <f>IF($A64&lt;&gt;"", INDEX('17. RHAB Participation'!$A$1:$Q$101,ROW($E66),5), "")</f>
        <v/>
      </c>
      <c r="AH64" s="440" t="str">
        <f>IF($A64&lt;&gt;"", INDEX('18. Attended CoC Meetings'!$A$1:$P$101,ROW($E66),5), "")</f>
        <v/>
      </c>
      <c r="AI64" s="440" t="str">
        <f>IF($A64&lt;&gt;"", INDEX('19. Attended CoC Trainings'!$A$1:$O$101,ROW($E66),5), "")</f>
        <v/>
      </c>
      <c r="AJ64" s="440" t="str">
        <f>IF($A64&lt;&gt;"", INDEX('20. High Quality Data Entry'!$A$1:$O$101,ROW($E64),5), "")</f>
        <v/>
      </c>
      <c r="AK64" s="440" t="str">
        <f>IF($A64&lt;&gt;"", INDEX('21. Timeliness of Data Entry'!$A$1:$O$101,ROW($E64),5), "")</f>
        <v/>
      </c>
      <c r="AL64" s="440" t="str">
        <f>IF($A64&lt;&gt;"", INDEX('25. HMIS Bed Inventory'!$A$1:$O$101,ROW($E64),5), "")</f>
        <v/>
      </c>
    </row>
    <row r="65" spans="1:38" x14ac:dyDescent="0.25">
      <c r="A65" s="35" t="str">
        <f>IF(INDEX('CoC Ranking Data'!$A$1:$CB$106,ROW($E68),4)&lt;&gt;"",INDEX('CoC Ranking Data'!$A$1:$CB$106,ROW($E68),4),"")</f>
        <v/>
      </c>
      <c r="B65" s="35" t="str">
        <f>IF(INDEX('CoC Ranking Data'!$A$1:$CB$106,ROW($E68),5)&lt;&gt;"",INDEX('CoC Ranking Data'!$A$1:$CB$106,ROW($E68),5),"")</f>
        <v/>
      </c>
      <c r="C65" s="300" t="str">
        <f>IF(INDEX('CoC Ranking Data'!$A$1:$CB$106,ROW($E68),6)&lt;&gt;"",INDEX('CoC Ranking Data'!$A$1:$CB$106,ROW($E68),6),"")</f>
        <v/>
      </c>
      <c r="D65" s="300" t="str">
        <f>IF(INDEX('CoC Ranking Data'!$A$1:$CB$106,ROW($E68),7)&lt;&gt;"",INDEX('CoC Ranking Data'!$A$1:$CB$106,ROW($E68),7),"")</f>
        <v/>
      </c>
      <c r="E65" s="297"/>
      <c r="F65" s="443" t="str">
        <f t="shared" si="0"/>
        <v/>
      </c>
      <c r="G65" s="443" t="str">
        <f t="shared" si="1"/>
        <v/>
      </c>
      <c r="H65" s="327" t="str">
        <f>IF($A65&lt;&gt;"", INDEX('1a. Housing Stability (RRH)'!$A$1:$O$101,ROW($E68),5), "")</f>
        <v/>
      </c>
      <c r="I65" s="327" t="str">
        <f>IF($A65&lt;&gt;"", INDEX('1b. Housing Stability (SSO)'!$A$1:$O$101,ROW($E68),5), "")</f>
        <v/>
      </c>
      <c r="J65" s="327" t="str">
        <f>IF($A65&lt;&gt;"", INDEX('1c. Housing Stability (PSH)'!$A$1:$O$101,ROW($E68),5), "")</f>
        <v/>
      </c>
      <c r="K65" s="327" t="str">
        <f>IF($A65&lt;&gt;"", INDEX('2. Returns to Homelessness'!$A$1:$O$101,ROW($E67),5), "")</f>
        <v/>
      </c>
      <c r="L65" s="327" t="str">
        <f>IF($A65&lt;&gt;"", INDEX('3. Safety Improvement (DV Only)'!$A$1:$O$101,ROW($E67),4), "")</f>
        <v/>
      </c>
      <c r="M65" s="327" t="str">
        <f>IF($A65&lt;&gt;"", INDEX('4. Length of Time Homeless'!$A$1:$O$101,ROW($E67),5), "")</f>
        <v/>
      </c>
      <c r="N65" s="327" t="str">
        <f>IF($A65&lt;&gt;"", INDEX('5a. Earned Income Growth'!$A$1:$O$101,ROW($E68),6), "")</f>
        <v/>
      </c>
      <c r="O65" s="327" t="str">
        <f>IF($A65&lt;&gt;"", INDEX('5b. UnEarned Income Growth'!$A$1:$O$101,ROW($E68),6), "")</f>
        <v/>
      </c>
      <c r="P65" s="327" t="str">
        <f>IF($A65&lt;&gt;"", INDEX('5c. Total Income Growth (PSH)'!$A$1:$O$101,ROW($E68),5), "")</f>
        <v/>
      </c>
      <c r="Q65" s="327" t="str">
        <f>IF($A65&lt;&gt;"", INDEX('5d. Income + Only (PSH Only)'!$A$1:$O$101,ROW($E68),5), "")</f>
        <v/>
      </c>
      <c r="R65" s="327" t="str">
        <f>IF($A65&lt;&gt;"", INDEX('6. Non-cash | Mainstream Ben.'!$A$1:$O$101,ROW($E66),5), "")</f>
        <v/>
      </c>
      <c r="S65" s="438" t="str">
        <f>IF($A65&lt;&gt;"", INDEX('7. Project Part. Eligibility'!$A$1:$N$101,ROW($E68),5), "")</f>
        <v/>
      </c>
      <c r="T65" s="438" t="str">
        <f>IF($A65&lt;&gt;"", INDEX('8. Unit Utilization Rate'!$A$1:$O$101,ROW($E67),7), "")</f>
        <v/>
      </c>
      <c r="U65" s="439" t="str">
        <f>IF($A65&lt;&gt;"", INDEX('9. Drawdown Rates'!$A$1:$O$101,ROW($E65),5), "")</f>
        <v/>
      </c>
      <c r="V65" s="439" t="str">
        <f>IF($A65&lt;&gt;"", INDEX('10. Funds recaptured by HUD'!$A$1:$O$101,ROW($E68),5), "")</f>
        <v/>
      </c>
      <c r="W65" s="439" t="str">
        <f>IF($A65&lt;&gt;"", INDEX('11. Timely APR Submission'!$A$1:$O$101,ROW($E65),5), "")</f>
        <v/>
      </c>
      <c r="X65" s="439" t="str">
        <f>IF($A65&lt;&gt;"", INDEX('12. Cost per Household'!$A$1:$N$101,ROW($E66),7), "")</f>
        <v/>
      </c>
      <c r="Y65" s="439" t="str">
        <f>IF($A65&lt;&gt;"", INDEX('13. Cost per Positive Exit'!$A$1:$O$101,ROW($E66),7), "")</f>
        <v/>
      </c>
      <c r="Z65" s="439" t="str">
        <f>IF($A65&lt;&gt;"", INDEX('14. HUD Monitoring'!$A$1:$O$101,ROW($E66),5), "")</f>
        <v/>
      </c>
      <c r="AA65" s="441" t="str">
        <f>IF($A65&lt;&gt;"", INDEX('15. CoC Project Description'!$A$1:$O$101,ROW($E65),4), "")</f>
        <v/>
      </c>
      <c r="AB65" s="442" t="str">
        <f>IF($A65&lt;&gt;"", INDEX('16. Opening Doors Goals'!$A$1:$O$101,ROW($E67),5), "")</f>
        <v/>
      </c>
      <c r="AC65" s="441" t="str">
        <f>IF($A65&lt;&gt;"", INDEX('15a. Severity of Needs'!$A$1:$O$101,ROW($E68),5), "")</f>
        <v/>
      </c>
      <c r="AD65" s="442" t="str">
        <f>IF($A65&lt;&gt;"", INDEX('15b. HH w-Zero Income at Entry'!$A$1:$O$101,ROW($E68),5), "")</f>
        <v/>
      </c>
      <c r="AE65" s="441" t="str">
        <f>IF($A65&lt;&gt;"", INDEX('15c. Chronic HH at Entry'!$A$1:$O$101,ROW($E66),5), "")</f>
        <v/>
      </c>
      <c r="AF65" s="442" t="str">
        <f>IF($A65&lt;&gt;"", INDEX('16. Housing First Approach'!$A$1:$O$101,ROW($E65),5), "")</f>
        <v/>
      </c>
      <c r="AG65" s="580" t="str">
        <f>IF($A65&lt;&gt;"", INDEX('17. RHAB Participation'!$A$1:$Q$101,ROW($E67),5), "")</f>
        <v/>
      </c>
      <c r="AH65" s="440" t="str">
        <f>IF($A65&lt;&gt;"", INDEX('18. Attended CoC Meetings'!$A$1:$P$101,ROW($E67),5), "")</f>
        <v/>
      </c>
      <c r="AI65" s="440" t="str">
        <f>IF($A65&lt;&gt;"", INDEX('19. Attended CoC Trainings'!$A$1:$O$101,ROW($E67),5), "")</f>
        <v/>
      </c>
      <c r="AJ65" s="440" t="str">
        <f>IF($A65&lt;&gt;"", INDEX('20. High Quality Data Entry'!$A$1:$O$101,ROW($E65),5), "")</f>
        <v/>
      </c>
      <c r="AK65" s="440" t="str">
        <f>IF($A65&lt;&gt;"", INDEX('21. Timeliness of Data Entry'!$A$1:$O$101,ROW($E65),5), "")</f>
        <v/>
      </c>
      <c r="AL65" s="440" t="str">
        <f>IF($A65&lt;&gt;"", INDEX('25. HMIS Bed Inventory'!$A$1:$O$101,ROW($E65),5), "")</f>
        <v/>
      </c>
    </row>
    <row r="66" spans="1:38" x14ac:dyDescent="0.25">
      <c r="A66" s="35" t="str">
        <f>IF(INDEX('CoC Ranking Data'!$A$1:$CB$106,ROW($E69),4)&lt;&gt;"",INDEX('CoC Ranking Data'!$A$1:$CB$106,ROW($E69),4),"")</f>
        <v/>
      </c>
      <c r="B66" s="35" t="str">
        <f>IF(INDEX('CoC Ranking Data'!$A$1:$CB$106,ROW($E69),5)&lt;&gt;"",INDEX('CoC Ranking Data'!$A$1:$CB$106,ROW($E69),5),"")</f>
        <v/>
      </c>
      <c r="C66" s="300" t="str">
        <f>IF(INDEX('CoC Ranking Data'!$A$1:$CB$106,ROW($E69),6)&lt;&gt;"",INDEX('CoC Ranking Data'!$A$1:$CB$106,ROW($E69),6),"")</f>
        <v/>
      </c>
      <c r="D66" s="300" t="str">
        <f>IF(INDEX('CoC Ranking Data'!$A$1:$CB$106,ROW($E69),7)&lt;&gt;"",INDEX('CoC Ranking Data'!$A$1:$CB$106,ROW($E69),7),"")</f>
        <v/>
      </c>
      <c r="E66" s="297"/>
      <c r="F66" s="443" t="str">
        <f t="shared" si="0"/>
        <v/>
      </c>
      <c r="G66" s="443" t="str">
        <f t="shared" si="1"/>
        <v/>
      </c>
      <c r="H66" s="327" t="str">
        <f>IF($A66&lt;&gt;"", INDEX('1a. Housing Stability (RRH)'!$A$1:$O$101,ROW($E69),5), "")</f>
        <v/>
      </c>
      <c r="I66" s="327" t="str">
        <f>IF($A66&lt;&gt;"", INDEX('1b. Housing Stability (SSO)'!$A$1:$O$101,ROW($E69),5), "")</f>
        <v/>
      </c>
      <c r="J66" s="327" t="str">
        <f>IF($A66&lt;&gt;"", INDEX('1c. Housing Stability (PSH)'!$A$1:$O$101,ROW($E69),5), "")</f>
        <v/>
      </c>
      <c r="K66" s="327" t="str">
        <f>IF($A66&lt;&gt;"", INDEX('2. Returns to Homelessness'!$A$1:$O$101,ROW($E68),5), "")</f>
        <v/>
      </c>
      <c r="L66" s="327" t="str">
        <f>IF($A66&lt;&gt;"", INDEX('3. Safety Improvement (DV Only)'!$A$1:$O$101,ROW($E68),4), "")</f>
        <v/>
      </c>
      <c r="M66" s="327" t="str">
        <f>IF($A66&lt;&gt;"", INDEX('4. Length of Time Homeless'!$A$1:$O$101,ROW($E68),5), "")</f>
        <v/>
      </c>
      <c r="N66" s="327" t="str">
        <f>IF($A66&lt;&gt;"", INDEX('5a. Earned Income Growth'!$A$1:$O$101,ROW($E69),6), "")</f>
        <v/>
      </c>
      <c r="O66" s="327" t="str">
        <f>IF($A66&lt;&gt;"", INDEX('5b. UnEarned Income Growth'!$A$1:$O$101,ROW($E69),6), "")</f>
        <v/>
      </c>
      <c r="P66" s="327" t="str">
        <f>IF($A66&lt;&gt;"", INDEX('5c. Total Income Growth (PSH)'!$A$1:$O$101,ROW($E69),5), "")</f>
        <v/>
      </c>
      <c r="Q66" s="327" t="str">
        <f>IF($A66&lt;&gt;"", INDEX('5d. Income + Only (PSH Only)'!$A$1:$O$101,ROW($E69),5), "")</f>
        <v/>
      </c>
      <c r="R66" s="327" t="str">
        <f>IF($A66&lt;&gt;"", INDEX('6. Non-cash | Mainstream Ben.'!$A$1:$O$101,ROW($E67),5), "")</f>
        <v/>
      </c>
      <c r="S66" s="438" t="str">
        <f>IF($A66&lt;&gt;"", INDEX('7. Project Part. Eligibility'!$A$1:$N$101,ROW($E69),5), "")</f>
        <v/>
      </c>
      <c r="T66" s="438" t="str">
        <f>IF($A66&lt;&gt;"", INDEX('8. Unit Utilization Rate'!$A$1:$O$101,ROW($E68),7), "")</f>
        <v/>
      </c>
      <c r="U66" s="439" t="str">
        <f>IF($A66&lt;&gt;"", INDEX('9. Drawdown Rates'!$A$1:$O$101,ROW($E66),5), "")</f>
        <v/>
      </c>
      <c r="V66" s="439" t="str">
        <f>IF($A66&lt;&gt;"", INDEX('10. Funds recaptured by HUD'!$A$1:$O$101,ROW($E69),5), "")</f>
        <v/>
      </c>
      <c r="W66" s="439" t="str">
        <f>IF($A66&lt;&gt;"", INDEX('11. Timely APR Submission'!$A$1:$O$101,ROW($E66),5), "")</f>
        <v/>
      </c>
      <c r="X66" s="439" t="str">
        <f>IF($A66&lt;&gt;"", INDEX('12. Cost per Household'!$A$1:$N$101,ROW($E67),7), "")</f>
        <v/>
      </c>
      <c r="Y66" s="439" t="str">
        <f>IF($A66&lt;&gt;"", INDEX('13. Cost per Positive Exit'!$A$1:$O$101,ROW($E67),7), "")</f>
        <v/>
      </c>
      <c r="Z66" s="439" t="str">
        <f>IF($A66&lt;&gt;"", INDEX('14. HUD Monitoring'!$A$1:$O$101,ROW($E67),5), "")</f>
        <v/>
      </c>
      <c r="AA66" s="441" t="str">
        <f>IF($A66&lt;&gt;"", INDEX('15. CoC Project Description'!$A$1:$O$101,ROW($E66),4), "")</f>
        <v/>
      </c>
      <c r="AB66" s="442" t="str">
        <f>IF($A66&lt;&gt;"", INDEX('16. Opening Doors Goals'!$A$1:$O$101,ROW($E68),5), "")</f>
        <v/>
      </c>
      <c r="AC66" s="441" t="str">
        <f>IF($A66&lt;&gt;"", INDEX('15a. Severity of Needs'!$A$1:$O$101,ROW($E69),5), "")</f>
        <v/>
      </c>
      <c r="AD66" s="442" t="str">
        <f>IF($A66&lt;&gt;"", INDEX('15b. HH w-Zero Income at Entry'!$A$1:$O$101,ROW($E69),5), "")</f>
        <v/>
      </c>
      <c r="AE66" s="441" t="str">
        <f>IF($A66&lt;&gt;"", INDEX('15c. Chronic HH at Entry'!$A$1:$O$101,ROW($E67),5), "")</f>
        <v/>
      </c>
      <c r="AF66" s="442" t="str">
        <f>IF($A66&lt;&gt;"", INDEX('16. Housing First Approach'!$A$1:$O$101,ROW($E66),5), "")</f>
        <v/>
      </c>
      <c r="AG66" s="580" t="str">
        <f>IF($A66&lt;&gt;"", INDEX('17. RHAB Participation'!$A$1:$Q$101,ROW($E68),5), "")</f>
        <v/>
      </c>
      <c r="AH66" s="440" t="str">
        <f>IF($A66&lt;&gt;"", INDEX('18. Attended CoC Meetings'!$A$1:$P$101,ROW($E68),5), "")</f>
        <v/>
      </c>
      <c r="AI66" s="440" t="str">
        <f>IF($A66&lt;&gt;"", INDEX('19. Attended CoC Trainings'!$A$1:$O$101,ROW($E68),5), "")</f>
        <v/>
      </c>
      <c r="AJ66" s="440" t="str">
        <f>IF($A66&lt;&gt;"", INDEX('20. High Quality Data Entry'!$A$1:$O$101,ROW($E66),5), "")</f>
        <v/>
      </c>
      <c r="AK66" s="440" t="str">
        <f>IF($A66&lt;&gt;"", INDEX('21. Timeliness of Data Entry'!$A$1:$O$101,ROW($E66),5), "")</f>
        <v/>
      </c>
      <c r="AL66" s="440" t="str">
        <f>IF($A66&lt;&gt;"", INDEX('25. HMIS Bed Inventory'!$A$1:$O$101,ROW($E66),5), "")</f>
        <v/>
      </c>
    </row>
    <row r="67" spans="1:38" x14ac:dyDescent="0.25">
      <c r="A67" s="35" t="str">
        <f>IF(INDEX('CoC Ranking Data'!$A$1:$CB$106,ROW($E70),4)&lt;&gt;"",INDEX('CoC Ranking Data'!$A$1:$CB$106,ROW($E70),4),"")</f>
        <v/>
      </c>
      <c r="B67" s="35" t="str">
        <f>IF(INDEX('CoC Ranking Data'!$A$1:$CB$106,ROW($E70),5)&lt;&gt;"",INDEX('CoC Ranking Data'!$A$1:$CB$106,ROW($E70),5),"")</f>
        <v/>
      </c>
      <c r="C67" s="300" t="str">
        <f>IF(INDEX('CoC Ranking Data'!$A$1:$CB$106,ROW($E70),6)&lt;&gt;"",INDEX('CoC Ranking Data'!$A$1:$CB$106,ROW($E70),6),"")</f>
        <v/>
      </c>
      <c r="D67" s="300" t="str">
        <f>IF(INDEX('CoC Ranking Data'!$A$1:$CB$106,ROW($E70),7)&lt;&gt;"",INDEX('CoC Ranking Data'!$A$1:$CB$106,ROW($E70),7),"")</f>
        <v/>
      </c>
      <c r="E67" s="297"/>
      <c r="F67" s="443" t="str">
        <f t="shared" si="0"/>
        <v/>
      </c>
      <c r="G67" s="443" t="str">
        <f t="shared" si="1"/>
        <v/>
      </c>
      <c r="H67" s="327" t="str">
        <f>IF($A67&lt;&gt;"", INDEX('1a. Housing Stability (RRH)'!$A$1:$O$101,ROW($E70),5), "")</f>
        <v/>
      </c>
      <c r="I67" s="327" t="str">
        <f>IF($A67&lt;&gt;"", INDEX('1b. Housing Stability (SSO)'!$A$1:$O$101,ROW($E70),5), "")</f>
        <v/>
      </c>
      <c r="J67" s="327" t="str">
        <f>IF($A67&lt;&gt;"", INDEX('1c. Housing Stability (PSH)'!$A$1:$O$101,ROW($E70),5), "")</f>
        <v/>
      </c>
      <c r="K67" s="327" t="str">
        <f>IF($A67&lt;&gt;"", INDEX('2. Returns to Homelessness'!$A$1:$O$101,ROW($E69),5), "")</f>
        <v/>
      </c>
      <c r="L67" s="327" t="str">
        <f>IF($A67&lt;&gt;"", INDEX('3. Safety Improvement (DV Only)'!$A$1:$O$101,ROW($E69),4), "")</f>
        <v/>
      </c>
      <c r="M67" s="327" t="str">
        <f>IF($A67&lt;&gt;"", INDEX('4. Length of Time Homeless'!$A$1:$O$101,ROW($E69),5), "")</f>
        <v/>
      </c>
      <c r="N67" s="327" t="str">
        <f>IF($A67&lt;&gt;"", INDEX('5a. Earned Income Growth'!$A$1:$O$101,ROW($E70),6), "")</f>
        <v/>
      </c>
      <c r="O67" s="327" t="str">
        <f>IF($A67&lt;&gt;"", INDEX('5b. UnEarned Income Growth'!$A$1:$O$101,ROW($E70),6), "")</f>
        <v/>
      </c>
      <c r="P67" s="327" t="str">
        <f>IF($A67&lt;&gt;"", INDEX('5c. Total Income Growth (PSH)'!$A$1:$O$101,ROW($E70),5), "")</f>
        <v/>
      </c>
      <c r="Q67" s="327" t="str">
        <f>IF($A67&lt;&gt;"", INDEX('5d. Income + Only (PSH Only)'!$A$1:$O$101,ROW($E70),5), "")</f>
        <v/>
      </c>
      <c r="R67" s="327" t="str">
        <f>IF($A67&lt;&gt;"", INDEX('6. Non-cash | Mainstream Ben.'!$A$1:$O$101,ROW($E68),5), "")</f>
        <v/>
      </c>
      <c r="S67" s="438" t="str">
        <f>IF($A67&lt;&gt;"", INDEX('7. Project Part. Eligibility'!$A$1:$N$101,ROW($E70),5), "")</f>
        <v/>
      </c>
      <c r="T67" s="438" t="str">
        <f>IF($A67&lt;&gt;"", INDEX('8. Unit Utilization Rate'!$A$1:$O$101,ROW($E69),7), "")</f>
        <v/>
      </c>
      <c r="U67" s="439" t="str">
        <f>IF($A67&lt;&gt;"", INDEX('9. Drawdown Rates'!$A$1:$O$101,ROW($E67),5), "")</f>
        <v/>
      </c>
      <c r="V67" s="439" t="str">
        <f>IF($A67&lt;&gt;"", INDEX('10. Funds recaptured by HUD'!$A$1:$O$101,ROW($E70),5), "")</f>
        <v/>
      </c>
      <c r="W67" s="439" t="str">
        <f>IF($A67&lt;&gt;"", INDEX('11. Timely APR Submission'!$A$1:$O$101,ROW($E67),5), "")</f>
        <v/>
      </c>
      <c r="X67" s="439" t="str">
        <f>IF($A67&lt;&gt;"", INDEX('12. Cost per Household'!$A$1:$N$101,ROW($E68),7), "")</f>
        <v/>
      </c>
      <c r="Y67" s="439" t="str">
        <f>IF($A67&lt;&gt;"", INDEX('13. Cost per Positive Exit'!$A$1:$O$101,ROW($E68),7), "")</f>
        <v/>
      </c>
      <c r="Z67" s="439" t="str">
        <f>IF($A67&lt;&gt;"", INDEX('14. HUD Monitoring'!$A$1:$O$101,ROW($E68),5), "")</f>
        <v/>
      </c>
      <c r="AA67" s="441" t="str">
        <f>IF($A67&lt;&gt;"", INDEX('15. CoC Project Description'!$A$1:$O$101,ROW($E67),4), "")</f>
        <v/>
      </c>
      <c r="AB67" s="442" t="str">
        <f>IF($A67&lt;&gt;"", INDEX('16. Opening Doors Goals'!$A$1:$O$101,ROW($E69),5), "")</f>
        <v/>
      </c>
      <c r="AC67" s="441" t="str">
        <f>IF($A67&lt;&gt;"", INDEX('15a. Severity of Needs'!$A$1:$O$101,ROW($E70),5), "")</f>
        <v/>
      </c>
      <c r="AD67" s="442" t="str">
        <f>IF($A67&lt;&gt;"", INDEX('15b. HH w-Zero Income at Entry'!$A$1:$O$101,ROW($E70),5), "")</f>
        <v/>
      </c>
      <c r="AE67" s="441" t="str">
        <f>IF($A67&lt;&gt;"", INDEX('15c. Chronic HH at Entry'!$A$1:$O$101,ROW($E68),5), "")</f>
        <v/>
      </c>
      <c r="AF67" s="442" t="str">
        <f>IF($A67&lt;&gt;"", INDEX('16. Housing First Approach'!$A$1:$O$101,ROW($E67),5), "")</f>
        <v/>
      </c>
      <c r="AG67" s="580" t="str">
        <f>IF($A67&lt;&gt;"", INDEX('17. RHAB Participation'!$A$1:$Q$101,ROW($E69),5), "")</f>
        <v/>
      </c>
      <c r="AH67" s="440" t="str">
        <f>IF($A67&lt;&gt;"", INDEX('18. Attended CoC Meetings'!$A$1:$P$101,ROW($E69),5), "")</f>
        <v/>
      </c>
      <c r="AI67" s="440" t="str">
        <f>IF($A67&lt;&gt;"", INDEX('19. Attended CoC Trainings'!$A$1:$O$101,ROW($E69),5), "")</f>
        <v/>
      </c>
      <c r="AJ67" s="440" t="str">
        <f>IF($A67&lt;&gt;"", INDEX('20. High Quality Data Entry'!$A$1:$O$101,ROW($E67),5), "")</f>
        <v/>
      </c>
      <c r="AK67" s="440" t="str">
        <f>IF($A67&lt;&gt;"", INDEX('21. Timeliness of Data Entry'!$A$1:$O$101,ROW($E67),5), "")</f>
        <v/>
      </c>
      <c r="AL67" s="440" t="str">
        <f>IF($A67&lt;&gt;"", INDEX('25. HMIS Bed Inventory'!$A$1:$O$101,ROW($E67),5), "")</f>
        <v/>
      </c>
    </row>
    <row r="68" spans="1:38" x14ac:dyDescent="0.25">
      <c r="A68" s="35" t="str">
        <f>IF(INDEX('CoC Ranking Data'!$A$1:$CB$106,ROW($E71),4)&lt;&gt;"",INDEX('CoC Ranking Data'!$A$1:$CB$106,ROW($E71),4),"")</f>
        <v/>
      </c>
      <c r="B68" s="35" t="str">
        <f>IF(INDEX('CoC Ranking Data'!$A$1:$CB$106,ROW($E71),5)&lt;&gt;"",INDEX('CoC Ranking Data'!$A$1:$CB$106,ROW($E71),5),"")</f>
        <v/>
      </c>
      <c r="C68" s="300" t="str">
        <f>IF(INDEX('CoC Ranking Data'!$A$1:$CB$106,ROW($E71),6)&lt;&gt;"",INDEX('CoC Ranking Data'!$A$1:$CB$106,ROW($E71),6),"")</f>
        <v/>
      </c>
      <c r="D68" s="300" t="str">
        <f>IF(INDEX('CoC Ranking Data'!$A$1:$CB$106,ROW($E71),7)&lt;&gt;"",INDEX('CoC Ranking Data'!$A$1:$CB$106,ROW($E71),7),"")</f>
        <v/>
      </c>
      <c r="E68" s="297"/>
      <c r="F68" s="443" t="str">
        <f t="shared" si="0"/>
        <v/>
      </c>
      <c r="G68" s="443" t="str">
        <f t="shared" si="1"/>
        <v/>
      </c>
      <c r="H68" s="327" t="str">
        <f>IF($A68&lt;&gt;"", INDEX('1a. Housing Stability (RRH)'!$A$1:$O$101,ROW($E71),5), "")</f>
        <v/>
      </c>
      <c r="I68" s="327" t="str">
        <f>IF($A68&lt;&gt;"", INDEX('1b. Housing Stability (SSO)'!$A$1:$O$101,ROW($E71),5), "")</f>
        <v/>
      </c>
      <c r="J68" s="327" t="str">
        <f>IF($A68&lt;&gt;"", INDEX('1c. Housing Stability (PSH)'!$A$1:$O$101,ROW($E71),5), "")</f>
        <v/>
      </c>
      <c r="K68" s="327" t="str">
        <f>IF($A68&lt;&gt;"", INDEX('2. Returns to Homelessness'!$A$1:$O$101,ROW($E70),5), "")</f>
        <v/>
      </c>
      <c r="L68" s="327" t="str">
        <f>IF($A68&lt;&gt;"", INDEX('3. Safety Improvement (DV Only)'!$A$1:$O$101,ROW($E70),4), "")</f>
        <v/>
      </c>
      <c r="M68" s="327" t="str">
        <f>IF($A68&lt;&gt;"", INDEX('4. Length of Time Homeless'!$A$1:$O$101,ROW($E70),5), "")</f>
        <v/>
      </c>
      <c r="N68" s="327" t="str">
        <f>IF($A68&lt;&gt;"", INDEX('5a. Earned Income Growth'!$A$1:$O$101,ROW($E71),6), "")</f>
        <v/>
      </c>
      <c r="O68" s="327" t="str">
        <f>IF($A68&lt;&gt;"", INDEX('5b. UnEarned Income Growth'!$A$1:$O$101,ROW($E71),6), "")</f>
        <v/>
      </c>
      <c r="P68" s="327" t="str">
        <f>IF($A68&lt;&gt;"", INDEX('5c. Total Income Growth (PSH)'!$A$1:$O$101,ROW($E71),5), "")</f>
        <v/>
      </c>
      <c r="Q68" s="327" t="str">
        <f>IF($A68&lt;&gt;"", INDEX('5d. Income + Only (PSH Only)'!$A$1:$O$101,ROW($E71),5), "")</f>
        <v/>
      </c>
      <c r="R68" s="327" t="str">
        <f>IF($A68&lt;&gt;"", INDEX('6. Non-cash | Mainstream Ben.'!$A$1:$O$101,ROW($E69),5), "")</f>
        <v/>
      </c>
      <c r="S68" s="438" t="str">
        <f>IF($A68&lt;&gt;"", INDEX('7. Project Part. Eligibility'!$A$1:$N$101,ROW($E71),5), "")</f>
        <v/>
      </c>
      <c r="T68" s="438" t="str">
        <f>IF($A68&lt;&gt;"", INDEX('8. Unit Utilization Rate'!$A$1:$O$101,ROW($E70),7), "")</f>
        <v/>
      </c>
      <c r="U68" s="439" t="str">
        <f>IF($A68&lt;&gt;"", INDEX('9. Drawdown Rates'!$A$1:$O$101,ROW($E68),5), "")</f>
        <v/>
      </c>
      <c r="V68" s="439" t="str">
        <f>IF($A68&lt;&gt;"", INDEX('10. Funds recaptured by HUD'!$A$1:$O$101,ROW($E71),5), "")</f>
        <v/>
      </c>
      <c r="W68" s="439" t="str">
        <f>IF($A68&lt;&gt;"", INDEX('11. Timely APR Submission'!$A$1:$O$101,ROW($E68),5), "")</f>
        <v/>
      </c>
      <c r="X68" s="439" t="str">
        <f>IF($A68&lt;&gt;"", INDEX('12. Cost per Household'!$A$1:$N$101,ROW($E69),7), "")</f>
        <v/>
      </c>
      <c r="Y68" s="439" t="str">
        <f>IF($A68&lt;&gt;"", INDEX('13. Cost per Positive Exit'!$A$1:$O$101,ROW($E69),7), "")</f>
        <v/>
      </c>
      <c r="Z68" s="439" t="str">
        <f>IF($A68&lt;&gt;"", INDEX('14. HUD Monitoring'!$A$1:$O$101,ROW($E69),5), "")</f>
        <v/>
      </c>
      <c r="AA68" s="441" t="str">
        <f>IF($A68&lt;&gt;"", INDEX('15. CoC Project Description'!$A$1:$O$101,ROW($E68),4), "")</f>
        <v/>
      </c>
      <c r="AB68" s="442" t="str">
        <f>IF($A68&lt;&gt;"", INDEX('16. Opening Doors Goals'!$A$1:$O$101,ROW($E70),5), "")</f>
        <v/>
      </c>
      <c r="AC68" s="441" t="str">
        <f>IF($A68&lt;&gt;"", INDEX('15a. Severity of Needs'!$A$1:$O$101,ROW($E71),5), "")</f>
        <v/>
      </c>
      <c r="AD68" s="442" t="str">
        <f>IF($A68&lt;&gt;"", INDEX('15b. HH w-Zero Income at Entry'!$A$1:$O$101,ROW($E71),5), "")</f>
        <v/>
      </c>
      <c r="AE68" s="441" t="str">
        <f>IF($A68&lt;&gt;"", INDEX('15c. Chronic HH at Entry'!$A$1:$O$101,ROW($E69),5), "")</f>
        <v/>
      </c>
      <c r="AF68" s="442" t="str">
        <f>IF($A68&lt;&gt;"", INDEX('16. Housing First Approach'!$A$1:$O$101,ROW($E68),5), "")</f>
        <v/>
      </c>
      <c r="AG68" s="580" t="str">
        <f>IF($A68&lt;&gt;"", INDEX('17. RHAB Participation'!$A$1:$Q$101,ROW($E70),5), "")</f>
        <v/>
      </c>
      <c r="AH68" s="440" t="str">
        <f>IF($A68&lt;&gt;"", INDEX('18. Attended CoC Meetings'!$A$1:$P$101,ROW($E70),5), "")</f>
        <v/>
      </c>
      <c r="AI68" s="440" t="str">
        <f>IF($A68&lt;&gt;"", INDEX('19. Attended CoC Trainings'!$A$1:$O$101,ROW($E70),5), "")</f>
        <v/>
      </c>
      <c r="AJ68" s="440" t="str">
        <f>IF($A68&lt;&gt;"", INDEX('20. High Quality Data Entry'!$A$1:$O$101,ROW($E68),5), "")</f>
        <v/>
      </c>
      <c r="AK68" s="440" t="str">
        <f>IF($A68&lt;&gt;"", INDEX('21. Timeliness of Data Entry'!$A$1:$O$101,ROW($E68),5), "")</f>
        <v/>
      </c>
      <c r="AL68" s="440" t="str">
        <f>IF($A68&lt;&gt;"", INDEX('25. HMIS Bed Inventory'!$A$1:$O$101,ROW($E68),5), "")</f>
        <v/>
      </c>
    </row>
    <row r="69" spans="1:38" x14ac:dyDescent="0.25">
      <c r="A69" s="35" t="str">
        <f>IF(INDEX('CoC Ranking Data'!$A$1:$CB$106,ROW($E72),4)&lt;&gt;"",INDEX('CoC Ranking Data'!$A$1:$CB$106,ROW($E72),4),"")</f>
        <v/>
      </c>
      <c r="B69" s="35" t="str">
        <f>IF(INDEX('CoC Ranking Data'!$A$1:$CB$106,ROW($E72),5)&lt;&gt;"",INDEX('CoC Ranking Data'!$A$1:$CB$106,ROW($E72),5),"")</f>
        <v/>
      </c>
      <c r="C69" s="300" t="str">
        <f>IF(INDEX('CoC Ranking Data'!$A$1:$CB$106,ROW($E72),6)&lt;&gt;"",INDEX('CoC Ranking Data'!$A$1:$CB$106,ROW($E72),6),"")</f>
        <v/>
      </c>
      <c r="D69" s="300" t="str">
        <f>IF(INDEX('CoC Ranking Data'!$A$1:$CB$106,ROW($E72),7)&lt;&gt;"",INDEX('CoC Ranking Data'!$A$1:$CB$106,ROW($E72),7),"")</f>
        <v/>
      </c>
      <c r="E69" s="297"/>
      <c r="F69" s="443" t="str">
        <f t="shared" si="0"/>
        <v/>
      </c>
      <c r="G69" s="443" t="str">
        <f t="shared" si="1"/>
        <v/>
      </c>
      <c r="H69" s="327" t="str">
        <f>IF($A69&lt;&gt;"", INDEX('1a. Housing Stability (RRH)'!$A$1:$O$101,ROW($E72),5), "")</f>
        <v/>
      </c>
      <c r="I69" s="327" t="str">
        <f>IF($A69&lt;&gt;"", INDEX('1b. Housing Stability (SSO)'!$A$1:$O$101,ROW($E72),5), "")</f>
        <v/>
      </c>
      <c r="J69" s="327" t="str">
        <f>IF($A69&lt;&gt;"", INDEX('1c. Housing Stability (PSH)'!$A$1:$O$101,ROW($E72),5), "")</f>
        <v/>
      </c>
      <c r="K69" s="327" t="str">
        <f>IF($A69&lt;&gt;"", INDEX('2. Returns to Homelessness'!$A$1:$O$101,ROW($E71),5), "")</f>
        <v/>
      </c>
      <c r="L69" s="327" t="str">
        <f>IF($A69&lt;&gt;"", INDEX('3. Safety Improvement (DV Only)'!$A$1:$O$101,ROW($E71),4), "")</f>
        <v/>
      </c>
      <c r="M69" s="327" t="str">
        <f>IF($A69&lt;&gt;"", INDEX('4. Length of Time Homeless'!$A$1:$O$101,ROW($E71),5), "")</f>
        <v/>
      </c>
      <c r="N69" s="327" t="str">
        <f>IF($A69&lt;&gt;"", INDEX('5a. Earned Income Growth'!$A$1:$O$101,ROW($E72),6), "")</f>
        <v/>
      </c>
      <c r="O69" s="327" t="str">
        <f>IF($A69&lt;&gt;"", INDEX('5b. UnEarned Income Growth'!$A$1:$O$101,ROW($E72),6), "")</f>
        <v/>
      </c>
      <c r="P69" s="327" t="str">
        <f>IF($A69&lt;&gt;"", INDEX('5c. Total Income Growth (PSH)'!$A$1:$O$101,ROW($E72),5), "")</f>
        <v/>
      </c>
      <c r="Q69" s="327" t="str">
        <f>IF($A69&lt;&gt;"", INDEX('5d. Income + Only (PSH Only)'!$A$1:$O$101,ROW($E72),5), "")</f>
        <v/>
      </c>
      <c r="R69" s="327" t="str">
        <f>IF($A69&lt;&gt;"", INDEX('6. Non-cash | Mainstream Ben.'!$A$1:$O$101,ROW($E70),5), "")</f>
        <v/>
      </c>
      <c r="S69" s="438" t="str">
        <f>IF($A69&lt;&gt;"", INDEX('7. Project Part. Eligibility'!$A$1:$N$101,ROW($E72),5), "")</f>
        <v/>
      </c>
      <c r="T69" s="438" t="str">
        <f>IF($A69&lt;&gt;"", INDEX('8. Unit Utilization Rate'!$A$1:$O$101,ROW($E71),7), "")</f>
        <v/>
      </c>
      <c r="U69" s="439" t="str">
        <f>IF($A69&lt;&gt;"", INDEX('9. Drawdown Rates'!$A$1:$O$101,ROW($E69),5), "")</f>
        <v/>
      </c>
      <c r="V69" s="439" t="str">
        <f>IF($A69&lt;&gt;"", INDEX('10. Funds recaptured by HUD'!$A$1:$O$101,ROW($E72),5), "")</f>
        <v/>
      </c>
      <c r="W69" s="439" t="str">
        <f>IF($A69&lt;&gt;"", INDEX('11. Timely APR Submission'!$A$1:$O$101,ROW($E69),5), "")</f>
        <v/>
      </c>
      <c r="X69" s="439" t="str">
        <f>IF($A69&lt;&gt;"", INDEX('12. Cost per Household'!$A$1:$N$101,ROW($E70),7), "")</f>
        <v/>
      </c>
      <c r="Y69" s="439" t="str">
        <f>IF($A69&lt;&gt;"", INDEX('13. Cost per Positive Exit'!$A$1:$O$101,ROW($E70),7), "")</f>
        <v/>
      </c>
      <c r="Z69" s="439" t="str">
        <f>IF($A69&lt;&gt;"", INDEX('14. HUD Monitoring'!$A$1:$O$101,ROW($E70),5), "")</f>
        <v/>
      </c>
      <c r="AA69" s="441" t="str">
        <f>IF($A69&lt;&gt;"", INDEX('15. CoC Project Description'!$A$1:$O$101,ROW($E69),4), "")</f>
        <v/>
      </c>
      <c r="AB69" s="442" t="str">
        <f>IF($A69&lt;&gt;"", INDEX('16. Opening Doors Goals'!$A$1:$O$101,ROW($E71),5), "")</f>
        <v/>
      </c>
      <c r="AC69" s="441" t="str">
        <f>IF($A69&lt;&gt;"", INDEX('15a. Severity of Needs'!$A$1:$O$101,ROW($E72),5), "")</f>
        <v/>
      </c>
      <c r="AD69" s="442" t="str">
        <f>IF($A69&lt;&gt;"", INDEX('15b. HH w-Zero Income at Entry'!$A$1:$O$101,ROW($E72),5), "")</f>
        <v/>
      </c>
      <c r="AE69" s="441" t="str">
        <f>IF($A69&lt;&gt;"", INDEX('15c. Chronic HH at Entry'!$A$1:$O$101,ROW($E70),5), "")</f>
        <v/>
      </c>
      <c r="AF69" s="442" t="str">
        <f>IF($A69&lt;&gt;"", INDEX('16. Housing First Approach'!$A$1:$O$101,ROW($E69),5), "")</f>
        <v/>
      </c>
      <c r="AG69" s="580" t="str">
        <f>IF($A69&lt;&gt;"", INDEX('17. RHAB Participation'!$A$1:$Q$101,ROW($E71),5), "")</f>
        <v/>
      </c>
      <c r="AH69" s="440" t="str">
        <f>IF($A69&lt;&gt;"", INDEX('18. Attended CoC Meetings'!$A$1:$P$101,ROW($E71),5), "")</f>
        <v/>
      </c>
      <c r="AI69" s="440" t="str">
        <f>IF($A69&lt;&gt;"", INDEX('19. Attended CoC Trainings'!$A$1:$O$101,ROW($E71),5), "")</f>
        <v/>
      </c>
      <c r="AJ69" s="440" t="str">
        <f>IF($A69&lt;&gt;"", INDEX('20. High Quality Data Entry'!$A$1:$O$101,ROW($E69),5), "")</f>
        <v/>
      </c>
      <c r="AK69" s="440" t="str">
        <f>IF($A69&lt;&gt;"", INDEX('21. Timeliness of Data Entry'!$A$1:$O$101,ROW($E69),5), "")</f>
        <v/>
      </c>
      <c r="AL69" s="440" t="str">
        <f>IF($A69&lt;&gt;"", INDEX('25. HMIS Bed Inventory'!$A$1:$O$101,ROW($E69),5), "")</f>
        <v/>
      </c>
    </row>
    <row r="70" spans="1:38" x14ac:dyDescent="0.25">
      <c r="A70" s="35" t="str">
        <f>IF(INDEX('CoC Ranking Data'!$A$1:$CB$106,ROW($E73),4)&lt;&gt;"",INDEX('CoC Ranking Data'!$A$1:$CB$106,ROW($E73),4),"")</f>
        <v/>
      </c>
      <c r="B70" s="35" t="str">
        <f>IF(INDEX('CoC Ranking Data'!$A$1:$CB$106,ROW($E73),5)&lt;&gt;"",INDEX('CoC Ranking Data'!$A$1:$CB$106,ROW($E73),5),"")</f>
        <v/>
      </c>
      <c r="C70" s="300" t="str">
        <f>IF(INDEX('CoC Ranking Data'!$A$1:$CB$106,ROW($E73),6)&lt;&gt;"",INDEX('CoC Ranking Data'!$A$1:$CB$106,ROW($E73),6),"")</f>
        <v/>
      </c>
      <c r="D70" s="300" t="str">
        <f>IF(INDEX('CoC Ranking Data'!$A$1:$CB$106,ROW($E73),7)&lt;&gt;"",INDEX('CoC Ranking Data'!$A$1:$CB$106,ROW($E73),7),"")</f>
        <v/>
      </c>
      <c r="E70" s="297"/>
      <c r="F70" s="443" t="str">
        <f t="shared" si="0"/>
        <v/>
      </c>
      <c r="G70" s="443" t="str">
        <f t="shared" si="1"/>
        <v/>
      </c>
      <c r="H70" s="327" t="str">
        <f>IF($A70&lt;&gt;"", INDEX('1a. Housing Stability (RRH)'!$A$1:$O$101,ROW($E73),5), "")</f>
        <v/>
      </c>
      <c r="I70" s="327" t="str">
        <f>IF($A70&lt;&gt;"", INDEX('1b. Housing Stability (SSO)'!$A$1:$O$101,ROW($E73),5), "")</f>
        <v/>
      </c>
      <c r="J70" s="327" t="str">
        <f>IF($A70&lt;&gt;"", INDEX('1c. Housing Stability (PSH)'!$A$1:$O$101,ROW($E73),5), "")</f>
        <v/>
      </c>
      <c r="K70" s="327" t="str">
        <f>IF($A70&lt;&gt;"", INDEX('2. Returns to Homelessness'!$A$1:$O$101,ROW($E72),5), "")</f>
        <v/>
      </c>
      <c r="L70" s="327" t="str">
        <f>IF($A70&lt;&gt;"", INDEX('3. Safety Improvement (DV Only)'!$A$1:$O$101,ROW($E72),4), "")</f>
        <v/>
      </c>
      <c r="M70" s="327" t="str">
        <f>IF($A70&lt;&gt;"", INDEX('4. Length of Time Homeless'!$A$1:$O$101,ROW($E72),5), "")</f>
        <v/>
      </c>
      <c r="N70" s="327" t="str">
        <f>IF($A70&lt;&gt;"", INDEX('5a. Earned Income Growth'!$A$1:$O$101,ROW($E73),6), "")</f>
        <v/>
      </c>
      <c r="O70" s="327" t="str">
        <f>IF($A70&lt;&gt;"", INDEX('5b. UnEarned Income Growth'!$A$1:$O$101,ROW($E73),6), "")</f>
        <v/>
      </c>
      <c r="P70" s="327" t="str">
        <f>IF($A70&lt;&gt;"", INDEX('5c. Total Income Growth (PSH)'!$A$1:$O$101,ROW($E73),5), "")</f>
        <v/>
      </c>
      <c r="Q70" s="327" t="str">
        <f>IF($A70&lt;&gt;"", INDEX('5d. Income + Only (PSH Only)'!$A$1:$O$101,ROW($E73),5), "")</f>
        <v/>
      </c>
      <c r="R70" s="327" t="str">
        <f>IF($A70&lt;&gt;"", INDEX('6. Non-cash | Mainstream Ben.'!$A$1:$O$101,ROW($E71),5), "")</f>
        <v/>
      </c>
      <c r="S70" s="438" t="str">
        <f>IF($A70&lt;&gt;"", INDEX('7. Project Part. Eligibility'!$A$1:$N$101,ROW($E73),5), "")</f>
        <v/>
      </c>
      <c r="T70" s="438" t="str">
        <f>IF($A70&lt;&gt;"", INDEX('8. Unit Utilization Rate'!$A$1:$O$101,ROW($E72),7), "")</f>
        <v/>
      </c>
      <c r="U70" s="439" t="str">
        <f>IF($A70&lt;&gt;"", INDEX('9. Drawdown Rates'!$A$1:$O$101,ROW($E70),5), "")</f>
        <v/>
      </c>
      <c r="V70" s="439" t="str">
        <f>IF($A70&lt;&gt;"", INDEX('10. Funds recaptured by HUD'!$A$1:$O$101,ROW($E73),5), "")</f>
        <v/>
      </c>
      <c r="W70" s="439" t="str">
        <f>IF($A70&lt;&gt;"", INDEX('11. Timely APR Submission'!$A$1:$O$101,ROW($E70),5), "")</f>
        <v/>
      </c>
      <c r="X70" s="439" t="str">
        <f>IF($A70&lt;&gt;"", INDEX('12. Cost per Household'!$A$1:$N$101,ROW($E71),7), "")</f>
        <v/>
      </c>
      <c r="Y70" s="439" t="str">
        <f>IF($A70&lt;&gt;"", INDEX('13. Cost per Positive Exit'!$A$1:$O$101,ROW($E71),7), "")</f>
        <v/>
      </c>
      <c r="Z70" s="439" t="str">
        <f>IF($A70&lt;&gt;"", INDEX('14. HUD Monitoring'!$A$1:$O$101,ROW($E71),5), "")</f>
        <v/>
      </c>
      <c r="AA70" s="441" t="str">
        <f>IF($A70&lt;&gt;"", INDEX('15. CoC Project Description'!$A$1:$O$101,ROW($E70),4), "")</f>
        <v/>
      </c>
      <c r="AB70" s="442" t="str">
        <f>IF($A70&lt;&gt;"", INDEX('16. Opening Doors Goals'!$A$1:$O$101,ROW($E72),5), "")</f>
        <v/>
      </c>
      <c r="AC70" s="441" t="str">
        <f>IF($A70&lt;&gt;"", INDEX('15a. Severity of Needs'!$A$1:$O$101,ROW($E73),5), "")</f>
        <v/>
      </c>
      <c r="AD70" s="442" t="str">
        <f>IF($A70&lt;&gt;"", INDEX('15b. HH w-Zero Income at Entry'!$A$1:$O$101,ROW($E73),5), "")</f>
        <v/>
      </c>
      <c r="AE70" s="441" t="str">
        <f>IF($A70&lt;&gt;"", INDEX('15c. Chronic HH at Entry'!$A$1:$O$101,ROW($E71),5), "")</f>
        <v/>
      </c>
      <c r="AF70" s="442" t="str">
        <f>IF($A70&lt;&gt;"", INDEX('16. Housing First Approach'!$A$1:$O$101,ROW($E70),5), "")</f>
        <v/>
      </c>
      <c r="AG70" s="580" t="str">
        <f>IF($A70&lt;&gt;"", INDEX('17. RHAB Participation'!$A$1:$Q$101,ROW($E72),5), "")</f>
        <v/>
      </c>
      <c r="AH70" s="440" t="str">
        <f>IF($A70&lt;&gt;"", INDEX('18. Attended CoC Meetings'!$A$1:$P$101,ROW($E72),5), "")</f>
        <v/>
      </c>
      <c r="AI70" s="440" t="str">
        <f>IF($A70&lt;&gt;"", INDEX('19. Attended CoC Trainings'!$A$1:$O$101,ROW($E72),5), "")</f>
        <v/>
      </c>
      <c r="AJ70" s="440" t="str">
        <f>IF($A70&lt;&gt;"", INDEX('20. High Quality Data Entry'!$A$1:$O$101,ROW($E70),5), "")</f>
        <v/>
      </c>
      <c r="AK70" s="440" t="str">
        <f>IF($A70&lt;&gt;"", INDEX('21. Timeliness of Data Entry'!$A$1:$O$101,ROW($E70),5), "")</f>
        <v/>
      </c>
      <c r="AL70" s="440" t="str">
        <f>IF($A70&lt;&gt;"", INDEX('25. HMIS Bed Inventory'!$A$1:$O$101,ROW($E70),5), "")</f>
        <v/>
      </c>
    </row>
    <row r="71" spans="1:38" x14ac:dyDescent="0.25">
      <c r="A71" s="35" t="str">
        <f>IF(INDEX('CoC Ranking Data'!$A$1:$CB$106,ROW($E74),4)&lt;&gt;"",INDEX('CoC Ranking Data'!$A$1:$CB$106,ROW($E74),4),"")</f>
        <v/>
      </c>
      <c r="B71" s="35" t="str">
        <f>IF(INDEX('CoC Ranking Data'!$A$1:$CB$106,ROW($E74),5)&lt;&gt;"",INDEX('CoC Ranking Data'!$A$1:$CB$106,ROW($E74),5),"")</f>
        <v/>
      </c>
      <c r="C71" s="300" t="str">
        <f>IF(INDEX('CoC Ranking Data'!$A$1:$CB$106,ROW($E74),6)&lt;&gt;"",INDEX('CoC Ranking Data'!$A$1:$CB$106,ROW($E74),6),"")</f>
        <v/>
      </c>
      <c r="D71" s="300" t="str">
        <f>IF(INDEX('CoC Ranking Data'!$A$1:$CB$106,ROW($E74),7)&lt;&gt;"",INDEX('CoC Ranking Data'!$A$1:$CB$106,ROW($E74),7),"")</f>
        <v/>
      </c>
      <c r="E71" s="297"/>
      <c r="F71" s="443" t="str">
        <f t="shared" ref="F71:F102" si="2">$G71</f>
        <v/>
      </c>
      <c r="G71" s="443" t="str">
        <f t="shared" ref="G71:G102" si="3">IF($B71&lt;&gt;"",SUM($H71:$AL71), "")</f>
        <v/>
      </c>
      <c r="H71" s="327" t="str">
        <f>IF($A71&lt;&gt;"", INDEX('1a. Housing Stability (RRH)'!$A$1:$O$101,ROW($E74),5), "")</f>
        <v/>
      </c>
      <c r="I71" s="327" t="str">
        <f>IF($A71&lt;&gt;"", INDEX('1b. Housing Stability (SSO)'!$A$1:$O$101,ROW($E74),5), "")</f>
        <v/>
      </c>
      <c r="J71" s="327" t="str">
        <f>IF($A71&lt;&gt;"", INDEX('1c. Housing Stability (PSH)'!$A$1:$O$101,ROW($E74),5), "")</f>
        <v/>
      </c>
      <c r="K71" s="327" t="str">
        <f>IF($A71&lt;&gt;"", INDEX('2. Returns to Homelessness'!$A$1:$O$101,ROW($E73),5), "")</f>
        <v/>
      </c>
      <c r="L71" s="327" t="str">
        <f>IF($A71&lt;&gt;"", INDEX('3. Safety Improvement (DV Only)'!$A$1:$O$101,ROW($E73),4), "")</f>
        <v/>
      </c>
      <c r="M71" s="327" t="str">
        <f>IF($A71&lt;&gt;"", INDEX('4. Length of Time Homeless'!$A$1:$O$101,ROW($E73),5), "")</f>
        <v/>
      </c>
      <c r="N71" s="327" t="str">
        <f>IF($A71&lt;&gt;"", INDEX('5a. Earned Income Growth'!$A$1:$O$101,ROW($E74),6), "")</f>
        <v/>
      </c>
      <c r="O71" s="327" t="str">
        <f>IF($A71&lt;&gt;"", INDEX('5b. UnEarned Income Growth'!$A$1:$O$101,ROW($E74),6), "")</f>
        <v/>
      </c>
      <c r="P71" s="327" t="str">
        <f>IF($A71&lt;&gt;"", INDEX('5c. Total Income Growth (PSH)'!$A$1:$O$101,ROW($E74),5), "")</f>
        <v/>
      </c>
      <c r="Q71" s="327" t="str">
        <f>IF($A71&lt;&gt;"", INDEX('5d. Income + Only (PSH Only)'!$A$1:$O$101,ROW($E74),5), "")</f>
        <v/>
      </c>
      <c r="R71" s="327" t="str">
        <f>IF($A71&lt;&gt;"", INDEX('6. Non-cash | Mainstream Ben.'!$A$1:$O$101,ROW($E72),5), "")</f>
        <v/>
      </c>
      <c r="S71" s="438" t="str">
        <f>IF($A71&lt;&gt;"", INDEX('7. Project Part. Eligibility'!$A$1:$N$101,ROW($E74),5), "")</f>
        <v/>
      </c>
      <c r="T71" s="438" t="str">
        <f>IF($A71&lt;&gt;"", INDEX('8. Unit Utilization Rate'!$A$1:$O$101,ROW($E73),7), "")</f>
        <v/>
      </c>
      <c r="U71" s="439" t="str">
        <f>IF($A71&lt;&gt;"", INDEX('9. Drawdown Rates'!$A$1:$O$101,ROW($E71),5), "")</f>
        <v/>
      </c>
      <c r="V71" s="439" t="str">
        <f>IF($A71&lt;&gt;"", INDEX('10. Funds recaptured by HUD'!$A$1:$O$101,ROW($E74),5), "")</f>
        <v/>
      </c>
      <c r="W71" s="439" t="str">
        <f>IF($A71&lt;&gt;"", INDEX('11. Timely APR Submission'!$A$1:$O$101,ROW($E71),5), "")</f>
        <v/>
      </c>
      <c r="X71" s="439" t="str">
        <f>IF($A71&lt;&gt;"", INDEX('12. Cost per Household'!$A$1:$N$101,ROW($E72),7), "")</f>
        <v/>
      </c>
      <c r="Y71" s="439" t="str">
        <f>IF($A71&lt;&gt;"", INDEX('13. Cost per Positive Exit'!$A$1:$O$101,ROW($E72),7), "")</f>
        <v/>
      </c>
      <c r="Z71" s="439" t="str">
        <f>IF($A71&lt;&gt;"", INDEX('14. HUD Monitoring'!$A$1:$O$101,ROW($E72),5), "")</f>
        <v/>
      </c>
      <c r="AA71" s="441" t="str">
        <f>IF($A71&lt;&gt;"", INDEX('15. CoC Project Description'!$A$1:$O$101,ROW($E71),4), "")</f>
        <v/>
      </c>
      <c r="AB71" s="442" t="str">
        <f>IF($A71&lt;&gt;"", INDEX('16. Opening Doors Goals'!$A$1:$O$101,ROW($E73),5), "")</f>
        <v/>
      </c>
      <c r="AC71" s="441" t="str">
        <f>IF($A71&lt;&gt;"", INDEX('15a. Severity of Needs'!$A$1:$O$101,ROW($E74),5), "")</f>
        <v/>
      </c>
      <c r="AD71" s="442" t="str">
        <f>IF($A71&lt;&gt;"", INDEX('15b. HH w-Zero Income at Entry'!$A$1:$O$101,ROW($E74),5), "")</f>
        <v/>
      </c>
      <c r="AE71" s="441" t="str">
        <f>IF($A71&lt;&gt;"", INDEX('15c. Chronic HH at Entry'!$A$1:$O$101,ROW($E72),5), "")</f>
        <v/>
      </c>
      <c r="AF71" s="442" t="str">
        <f>IF($A71&lt;&gt;"", INDEX('16. Housing First Approach'!$A$1:$O$101,ROW($E71),5), "")</f>
        <v/>
      </c>
      <c r="AG71" s="580" t="str">
        <f>IF($A71&lt;&gt;"", INDEX('17. RHAB Participation'!$A$1:$Q$101,ROW($E73),5), "")</f>
        <v/>
      </c>
      <c r="AH71" s="440" t="str">
        <f>IF($A71&lt;&gt;"", INDEX('18. Attended CoC Meetings'!$A$1:$P$101,ROW($E73),5), "")</f>
        <v/>
      </c>
      <c r="AI71" s="440" t="str">
        <f>IF($A71&lt;&gt;"", INDEX('19. Attended CoC Trainings'!$A$1:$O$101,ROW($E73),5), "")</f>
        <v/>
      </c>
      <c r="AJ71" s="440" t="str">
        <f>IF($A71&lt;&gt;"", INDEX('20. High Quality Data Entry'!$A$1:$O$101,ROW($E71),5), "")</f>
        <v/>
      </c>
      <c r="AK71" s="440" t="str">
        <f>IF($A71&lt;&gt;"", INDEX('21. Timeliness of Data Entry'!$A$1:$O$101,ROW($E71),5), "")</f>
        <v/>
      </c>
      <c r="AL71" s="440" t="str">
        <f>IF($A71&lt;&gt;"", INDEX('25. HMIS Bed Inventory'!$A$1:$O$101,ROW($E71),5), "")</f>
        <v/>
      </c>
    </row>
    <row r="72" spans="1:38" x14ac:dyDescent="0.25">
      <c r="A72" s="35" t="str">
        <f>IF(INDEX('CoC Ranking Data'!$A$1:$CB$106,ROW($E75),4)&lt;&gt;"",INDEX('CoC Ranking Data'!$A$1:$CB$106,ROW($E75),4),"")</f>
        <v/>
      </c>
      <c r="B72" s="35" t="str">
        <f>IF(INDEX('CoC Ranking Data'!$A$1:$CB$106,ROW($E75),5)&lt;&gt;"",INDEX('CoC Ranking Data'!$A$1:$CB$106,ROW($E75),5),"")</f>
        <v/>
      </c>
      <c r="C72" s="300" t="str">
        <f>IF(INDEX('CoC Ranking Data'!$A$1:$CB$106,ROW($E75),6)&lt;&gt;"",INDEX('CoC Ranking Data'!$A$1:$CB$106,ROW($E75),6),"")</f>
        <v/>
      </c>
      <c r="D72" s="300" t="str">
        <f>IF(INDEX('CoC Ranking Data'!$A$1:$CB$106,ROW($E75),7)&lt;&gt;"",INDEX('CoC Ranking Data'!$A$1:$CB$106,ROW($E75),7),"")</f>
        <v/>
      </c>
      <c r="E72" s="297"/>
      <c r="F72" s="443" t="str">
        <f t="shared" si="2"/>
        <v/>
      </c>
      <c r="G72" s="443" t="str">
        <f t="shared" si="3"/>
        <v/>
      </c>
      <c r="H72" s="327" t="str">
        <f>IF($A72&lt;&gt;"", INDEX('1a. Housing Stability (RRH)'!$A$1:$O$101,ROW($E75),5), "")</f>
        <v/>
      </c>
      <c r="I72" s="327" t="str">
        <f>IF($A72&lt;&gt;"", INDEX('1b. Housing Stability (SSO)'!$A$1:$O$101,ROW($E75),5), "")</f>
        <v/>
      </c>
      <c r="J72" s="327" t="str">
        <f>IF($A72&lt;&gt;"", INDEX('1c. Housing Stability (PSH)'!$A$1:$O$101,ROW($E75),5), "")</f>
        <v/>
      </c>
      <c r="K72" s="327" t="str">
        <f>IF($A72&lt;&gt;"", INDEX('2. Returns to Homelessness'!$A$1:$O$101,ROW($E74),5), "")</f>
        <v/>
      </c>
      <c r="L72" s="327" t="str">
        <f>IF($A72&lt;&gt;"", INDEX('3. Safety Improvement (DV Only)'!$A$1:$O$101,ROW($E74),4), "")</f>
        <v/>
      </c>
      <c r="M72" s="327" t="str">
        <f>IF($A72&lt;&gt;"", INDEX('4. Length of Time Homeless'!$A$1:$O$101,ROW($E74),5), "")</f>
        <v/>
      </c>
      <c r="N72" s="327" t="str">
        <f>IF($A72&lt;&gt;"", INDEX('5a. Earned Income Growth'!$A$1:$O$101,ROW($E75),6), "")</f>
        <v/>
      </c>
      <c r="O72" s="327" t="str">
        <f>IF($A72&lt;&gt;"", INDEX('5b. UnEarned Income Growth'!$A$1:$O$101,ROW($E75),6), "")</f>
        <v/>
      </c>
      <c r="P72" s="327" t="str">
        <f>IF($A72&lt;&gt;"", INDEX('5c. Total Income Growth (PSH)'!$A$1:$O$101,ROW($E75),5), "")</f>
        <v/>
      </c>
      <c r="Q72" s="327" t="str">
        <f>IF($A72&lt;&gt;"", INDEX('5d. Income + Only (PSH Only)'!$A$1:$O$101,ROW($E75),5), "")</f>
        <v/>
      </c>
      <c r="R72" s="327" t="str">
        <f>IF($A72&lt;&gt;"", INDEX('6. Non-cash | Mainstream Ben.'!$A$1:$O$101,ROW($E73),5), "")</f>
        <v/>
      </c>
      <c r="S72" s="438" t="str">
        <f>IF($A72&lt;&gt;"", INDEX('7. Project Part. Eligibility'!$A$1:$N$101,ROW($E75),5), "")</f>
        <v/>
      </c>
      <c r="T72" s="438" t="str">
        <f>IF($A72&lt;&gt;"", INDEX('8. Unit Utilization Rate'!$A$1:$O$101,ROW($E74),7), "")</f>
        <v/>
      </c>
      <c r="U72" s="439" t="str">
        <f>IF($A72&lt;&gt;"", INDEX('9. Drawdown Rates'!$A$1:$O$101,ROW($E72),5), "")</f>
        <v/>
      </c>
      <c r="V72" s="439" t="str">
        <f>IF($A72&lt;&gt;"", INDEX('10. Funds recaptured by HUD'!$A$1:$O$101,ROW($E75),5), "")</f>
        <v/>
      </c>
      <c r="W72" s="439" t="str">
        <f>IF($A72&lt;&gt;"", INDEX('11. Timely APR Submission'!$A$1:$O$101,ROW($E72),5), "")</f>
        <v/>
      </c>
      <c r="X72" s="439" t="str">
        <f>IF($A72&lt;&gt;"", INDEX('12. Cost per Household'!$A$1:$N$101,ROW($E73),7), "")</f>
        <v/>
      </c>
      <c r="Y72" s="439" t="str">
        <f>IF($A72&lt;&gt;"", INDEX('13. Cost per Positive Exit'!$A$1:$O$101,ROW($E73),7), "")</f>
        <v/>
      </c>
      <c r="Z72" s="439" t="str">
        <f>IF($A72&lt;&gt;"", INDEX('14. HUD Monitoring'!$A$1:$O$101,ROW($E73),5), "")</f>
        <v/>
      </c>
      <c r="AA72" s="441" t="str">
        <f>IF($A72&lt;&gt;"", INDEX('15. CoC Project Description'!$A$1:$O$101,ROW($E72),4), "")</f>
        <v/>
      </c>
      <c r="AB72" s="442" t="str">
        <f>IF($A72&lt;&gt;"", INDEX('16. Opening Doors Goals'!$A$1:$O$101,ROW($E74),5), "")</f>
        <v/>
      </c>
      <c r="AC72" s="441" t="str">
        <f>IF($A72&lt;&gt;"", INDEX('15a. Severity of Needs'!$A$1:$O$101,ROW($E75),5), "")</f>
        <v/>
      </c>
      <c r="AD72" s="442" t="str">
        <f>IF($A72&lt;&gt;"", INDEX('15b. HH w-Zero Income at Entry'!$A$1:$O$101,ROW($E75),5), "")</f>
        <v/>
      </c>
      <c r="AE72" s="441" t="str">
        <f>IF($A72&lt;&gt;"", INDEX('15c. Chronic HH at Entry'!$A$1:$O$101,ROW($E73),5), "")</f>
        <v/>
      </c>
      <c r="AF72" s="442" t="str">
        <f>IF($A72&lt;&gt;"", INDEX('16. Housing First Approach'!$A$1:$O$101,ROW($E72),5), "")</f>
        <v/>
      </c>
      <c r="AG72" s="580" t="str">
        <f>IF($A72&lt;&gt;"", INDEX('17. RHAB Participation'!$A$1:$Q$101,ROW($E74),5), "")</f>
        <v/>
      </c>
      <c r="AH72" s="440" t="str">
        <f>IF($A72&lt;&gt;"", INDEX('18. Attended CoC Meetings'!$A$1:$P$101,ROW($E74),5), "")</f>
        <v/>
      </c>
      <c r="AI72" s="440" t="str">
        <f>IF($A72&lt;&gt;"", INDEX('19. Attended CoC Trainings'!$A$1:$O$101,ROW($E74),5), "")</f>
        <v/>
      </c>
      <c r="AJ72" s="440" t="str">
        <f>IF($A72&lt;&gt;"", INDEX('20. High Quality Data Entry'!$A$1:$O$101,ROW($E72),5), "")</f>
        <v/>
      </c>
      <c r="AK72" s="440" t="str">
        <f>IF($A72&lt;&gt;"", INDEX('21. Timeliness of Data Entry'!$A$1:$O$101,ROW($E72),5), "")</f>
        <v/>
      </c>
      <c r="AL72" s="440" t="str">
        <f>IF($A72&lt;&gt;"", INDEX('25. HMIS Bed Inventory'!$A$1:$O$101,ROW($E72),5), "")</f>
        <v/>
      </c>
    </row>
    <row r="73" spans="1:38" x14ac:dyDescent="0.25">
      <c r="A73" s="35" t="str">
        <f>IF(INDEX('CoC Ranking Data'!$A$1:$CB$106,ROW($E76),4)&lt;&gt;"",INDEX('CoC Ranking Data'!$A$1:$CB$106,ROW($E76),4),"")</f>
        <v/>
      </c>
      <c r="B73" s="35" t="str">
        <f>IF(INDEX('CoC Ranking Data'!$A$1:$CB$106,ROW($E76),5)&lt;&gt;"",INDEX('CoC Ranking Data'!$A$1:$CB$106,ROW($E76),5),"")</f>
        <v/>
      </c>
      <c r="C73" s="300" t="str">
        <f>IF(INDEX('CoC Ranking Data'!$A$1:$CB$106,ROW($E76),6)&lt;&gt;"",INDEX('CoC Ranking Data'!$A$1:$CB$106,ROW($E76),6),"")</f>
        <v/>
      </c>
      <c r="D73" s="300" t="str">
        <f>IF(INDEX('CoC Ranking Data'!$A$1:$CB$106,ROW($E76),7)&lt;&gt;"",INDEX('CoC Ranking Data'!$A$1:$CB$106,ROW($E76),7),"")</f>
        <v/>
      </c>
      <c r="E73" s="297"/>
      <c r="F73" s="443" t="str">
        <f t="shared" si="2"/>
        <v/>
      </c>
      <c r="G73" s="443" t="str">
        <f t="shared" si="3"/>
        <v/>
      </c>
      <c r="H73" s="327" t="str">
        <f>IF($A73&lt;&gt;"", INDEX('1a. Housing Stability (RRH)'!$A$1:$O$101,ROW($E76),5), "")</f>
        <v/>
      </c>
      <c r="I73" s="327" t="str">
        <f>IF($A73&lt;&gt;"", INDEX('1b. Housing Stability (SSO)'!$A$1:$O$101,ROW($E76),5), "")</f>
        <v/>
      </c>
      <c r="J73" s="327" t="str">
        <f>IF($A73&lt;&gt;"", INDEX('1c. Housing Stability (PSH)'!$A$1:$O$101,ROW($E76),5), "")</f>
        <v/>
      </c>
      <c r="K73" s="327" t="str">
        <f>IF($A73&lt;&gt;"", INDEX('2. Returns to Homelessness'!$A$1:$O$101,ROW($E75),5), "")</f>
        <v/>
      </c>
      <c r="L73" s="327" t="str">
        <f>IF($A73&lt;&gt;"", INDEX('3. Safety Improvement (DV Only)'!$A$1:$O$101,ROW($E75),4), "")</f>
        <v/>
      </c>
      <c r="M73" s="327" t="str">
        <f>IF($A73&lt;&gt;"", INDEX('4. Length of Time Homeless'!$A$1:$O$101,ROW($E75),5), "")</f>
        <v/>
      </c>
      <c r="N73" s="327" t="str">
        <f>IF($A73&lt;&gt;"", INDEX('5a. Earned Income Growth'!$A$1:$O$101,ROW($E76),6), "")</f>
        <v/>
      </c>
      <c r="O73" s="327" t="str">
        <f>IF($A73&lt;&gt;"", INDEX('5b. UnEarned Income Growth'!$A$1:$O$101,ROW($E76),6), "")</f>
        <v/>
      </c>
      <c r="P73" s="327" t="str">
        <f>IF($A73&lt;&gt;"", INDEX('5c. Total Income Growth (PSH)'!$A$1:$O$101,ROW($E76),5), "")</f>
        <v/>
      </c>
      <c r="Q73" s="327" t="str">
        <f>IF($A73&lt;&gt;"", INDEX('5d. Income + Only (PSH Only)'!$A$1:$O$101,ROW($E76),5), "")</f>
        <v/>
      </c>
      <c r="R73" s="327" t="str">
        <f>IF($A73&lt;&gt;"", INDEX('6. Non-cash | Mainstream Ben.'!$A$1:$O$101,ROW($E74),5), "")</f>
        <v/>
      </c>
      <c r="S73" s="438" t="str">
        <f>IF($A73&lt;&gt;"", INDEX('7. Project Part. Eligibility'!$A$1:$N$101,ROW($E76),5), "")</f>
        <v/>
      </c>
      <c r="T73" s="438" t="str">
        <f>IF($A73&lt;&gt;"", INDEX('8. Unit Utilization Rate'!$A$1:$O$101,ROW($E75),7), "")</f>
        <v/>
      </c>
      <c r="U73" s="439" t="str">
        <f>IF($A73&lt;&gt;"", INDEX('9. Drawdown Rates'!$A$1:$O$101,ROW($E73),5), "")</f>
        <v/>
      </c>
      <c r="V73" s="439" t="str">
        <f>IF($A73&lt;&gt;"", INDEX('10. Funds recaptured by HUD'!$A$1:$O$101,ROW($E76),5), "")</f>
        <v/>
      </c>
      <c r="W73" s="439" t="str">
        <f>IF($A73&lt;&gt;"", INDEX('11. Timely APR Submission'!$A$1:$O$101,ROW($E73),5), "")</f>
        <v/>
      </c>
      <c r="X73" s="439" t="str">
        <f>IF($A73&lt;&gt;"", INDEX('12. Cost per Household'!$A$1:$N$101,ROW($E74),7), "")</f>
        <v/>
      </c>
      <c r="Y73" s="439" t="str">
        <f>IF($A73&lt;&gt;"", INDEX('13. Cost per Positive Exit'!$A$1:$O$101,ROW($E74),7), "")</f>
        <v/>
      </c>
      <c r="Z73" s="439" t="str">
        <f>IF($A73&lt;&gt;"", INDEX('14. HUD Monitoring'!$A$1:$O$101,ROW($E74),5), "")</f>
        <v/>
      </c>
      <c r="AA73" s="441" t="str">
        <f>IF($A73&lt;&gt;"", INDEX('15. CoC Project Description'!$A$1:$O$101,ROW($E73),4), "")</f>
        <v/>
      </c>
      <c r="AB73" s="442" t="str">
        <f>IF($A73&lt;&gt;"", INDEX('16. Opening Doors Goals'!$A$1:$O$101,ROW($E75),5), "")</f>
        <v/>
      </c>
      <c r="AC73" s="441" t="str">
        <f>IF($A73&lt;&gt;"", INDEX('15a. Severity of Needs'!$A$1:$O$101,ROW($E76),5), "")</f>
        <v/>
      </c>
      <c r="AD73" s="442" t="str">
        <f>IF($A73&lt;&gt;"", INDEX('15b. HH w-Zero Income at Entry'!$A$1:$O$101,ROW($E76),5), "")</f>
        <v/>
      </c>
      <c r="AE73" s="441" t="str">
        <f>IF($A73&lt;&gt;"", INDEX('15c. Chronic HH at Entry'!$A$1:$O$101,ROW($E74),5), "")</f>
        <v/>
      </c>
      <c r="AF73" s="442" t="str">
        <f>IF($A73&lt;&gt;"", INDEX('16. Housing First Approach'!$A$1:$O$101,ROW($E73),5), "")</f>
        <v/>
      </c>
      <c r="AG73" s="580" t="str">
        <f>IF($A73&lt;&gt;"", INDEX('17. RHAB Participation'!$A$1:$Q$101,ROW($E75),5), "")</f>
        <v/>
      </c>
      <c r="AH73" s="440" t="str">
        <f>IF($A73&lt;&gt;"", INDEX('18. Attended CoC Meetings'!$A$1:$P$101,ROW($E75),5), "")</f>
        <v/>
      </c>
      <c r="AI73" s="440" t="str">
        <f>IF($A73&lt;&gt;"", INDEX('19. Attended CoC Trainings'!$A$1:$O$101,ROW($E75),5), "")</f>
        <v/>
      </c>
      <c r="AJ73" s="440" t="str">
        <f>IF($A73&lt;&gt;"", INDEX('20. High Quality Data Entry'!$A$1:$O$101,ROW($E73),5), "")</f>
        <v/>
      </c>
      <c r="AK73" s="440" t="str">
        <f>IF($A73&lt;&gt;"", INDEX('21. Timeliness of Data Entry'!$A$1:$O$101,ROW($E73),5), "")</f>
        <v/>
      </c>
      <c r="AL73" s="440" t="str">
        <f>IF($A73&lt;&gt;"", INDEX('25. HMIS Bed Inventory'!$A$1:$O$101,ROW($E73),5), "")</f>
        <v/>
      </c>
    </row>
    <row r="74" spans="1:38" x14ac:dyDescent="0.25">
      <c r="A74" s="35" t="str">
        <f>IF(INDEX('CoC Ranking Data'!$A$1:$CB$106,ROW($E77),4)&lt;&gt;"",INDEX('CoC Ranking Data'!$A$1:$CB$106,ROW($E77),4),"")</f>
        <v/>
      </c>
      <c r="B74" s="35" t="str">
        <f>IF(INDEX('CoC Ranking Data'!$A$1:$CB$106,ROW($E77),5)&lt;&gt;"",INDEX('CoC Ranking Data'!$A$1:$CB$106,ROW($E77),5),"")</f>
        <v/>
      </c>
      <c r="C74" s="300" t="str">
        <f>IF(INDEX('CoC Ranking Data'!$A$1:$CB$106,ROW($E77),6)&lt;&gt;"",INDEX('CoC Ranking Data'!$A$1:$CB$106,ROW($E77),6),"")</f>
        <v/>
      </c>
      <c r="D74" s="300" t="str">
        <f>IF(INDEX('CoC Ranking Data'!$A$1:$CB$106,ROW($E77),7)&lt;&gt;"",INDEX('CoC Ranking Data'!$A$1:$CB$106,ROW($E77),7),"")</f>
        <v/>
      </c>
      <c r="E74" s="297"/>
      <c r="F74" s="443" t="str">
        <f t="shared" si="2"/>
        <v/>
      </c>
      <c r="G74" s="443" t="str">
        <f t="shared" si="3"/>
        <v/>
      </c>
      <c r="H74" s="327" t="str">
        <f>IF($A74&lt;&gt;"", INDEX('1a. Housing Stability (RRH)'!$A$1:$O$101,ROW($E77),5), "")</f>
        <v/>
      </c>
      <c r="I74" s="327" t="str">
        <f>IF($A74&lt;&gt;"", INDEX('1b. Housing Stability (SSO)'!$A$1:$O$101,ROW($E77),5), "")</f>
        <v/>
      </c>
      <c r="J74" s="327" t="str">
        <f>IF($A74&lt;&gt;"", INDEX('1c. Housing Stability (PSH)'!$A$1:$O$101,ROW($E77),5), "")</f>
        <v/>
      </c>
      <c r="K74" s="327" t="str">
        <f>IF($A74&lt;&gt;"", INDEX('2. Returns to Homelessness'!$A$1:$O$101,ROW($E76),5), "")</f>
        <v/>
      </c>
      <c r="L74" s="327" t="str">
        <f>IF($A74&lt;&gt;"", INDEX('3. Safety Improvement (DV Only)'!$A$1:$O$101,ROW($E76),4), "")</f>
        <v/>
      </c>
      <c r="M74" s="327" t="str">
        <f>IF($A74&lt;&gt;"", INDEX('4. Length of Time Homeless'!$A$1:$O$101,ROW($E76),5), "")</f>
        <v/>
      </c>
      <c r="N74" s="327" t="str">
        <f>IF($A74&lt;&gt;"", INDEX('5a. Earned Income Growth'!$A$1:$O$101,ROW($E77),6), "")</f>
        <v/>
      </c>
      <c r="O74" s="327" t="str">
        <f>IF($A74&lt;&gt;"", INDEX('5b. UnEarned Income Growth'!$A$1:$O$101,ROW($E77),6), "")</f>
        <v/>
      </c>
      <c r="P74" s="327" t="str">
        <f>IF($A74&lt;&gt;"", INDEX('5c. Total Income Growth (PSH)'!$A$1:$O$101,ROW($E77),5), "")</f>
        <v/>
      </c>
      <c r="Q74" s="327" t="str">
        <f>IF($A74&lt;&gt;"", INDEX('5d. Income + Only (PSH Only)'!$A$1:$O$101,ROW($E77),5), "")</f>
        <v/>
      </c>
      <c r="R74" s="327" t="str">
        <f>IF($A74&lt;&gt;"", INDEX('6. Non-cash | Mainstream Ben.'!$A$1:$O$101,ROW($E75),5), "")</f>
        <v/>
      </c>
      <c r="S74" s="438" t="str">
        <f>IF($A74&lt;&gt;"", INDEX('7. Project Part. Eligibility'!$A$1:$N$101,ROW($E77),5), "")</f>
        <v/>
      </c>
      <c r="T74" s="438" t="str">
        <f>IF($A74&lt;&gt;"", INDEX('8. Unit Utilization Rate'!$A$1:$O$101,ROW($E76),7), "")</f>
        <v/>
      </c>
      <c r="U74" s="439" t="str">
        <f>IF($A74&lt;&gt;"", INDEX('9. Drawdown Rates'!$A$1:$O$101,ROW($E74),5), "")</f>
        <v/>
      </c>
      <c r="V74" s="439" t="str">
        <f>IF($A74&lt;&gt;"", INDEX('10. Funds recaptured by HUD'!$A$1:$O$101,ROW($E77),5), "")</f>
        <v/>
      </c>
      <c r="W74" s="439" t="str">
        <f>IF($A74&lt;&gt;"", INDEX('11. Timely APR Submission'!$A$1:$O$101,ROW($E74),5), "")</f>
        <v/>
      </c>
      <c r="X74" s="439" t="str">
        <f>IF($A74&lt;&gt;"", INDEX('12. Cost per Household'!$A$1:$N$101,ROW($E75),7), "")</f>
        <v/>
      </c>
      <c r="Y74" s="439" t="str">
        <f>IF($A74&lt;&gt;"", INDEX('13. Cost per Positive Exit'!$A$1:$O$101,ROW($E75),7), "")</f>
        <v/>
      </c>
      <c r="Z74" s="439" t="str">
        <f>IF($A74&lt;&gt;"", INDEX('14. HUD Monitoring'!$A$1:$O$101,ROW($E75),5), "")</f>
        <v/>
      </c>
      <c r="AA74" s="441" t="str">
        <f>IF($A74&lt;&gt;"", INDEX('15. CoC Project Description'!$A$1:$O$101,ROW($E74),4), "")</f>
        <v/>
      </c>
      <c r="AB74" s="442" t="str">
        <f>IF($A74&lt;&gt;"", INDEX('16. Opening Doors Goals'!$A$1:$O$101,ROW($E76),5), "")</f>
        <v/>
      </c>
      <c r="AC74" s="441" t="str">
        <f>IF($A74&lt;&gt;"", INDEX('15a. Severity of Needs'!$A$1:$O$101,ROW($E77),5), "")</f>
        <v/>
      </c>
      <c r="AD74" s="442" t="str">
        <f>IF($A74&lt;&gt;"", INDEX('15b. HH w-Zero Income at Entry'!$A$1:$O$101,ROW($E77),5), "")</f>
        <v/>
      </c>
      <c r="AE74" s="441" t="str">
        <f>IF($A74&lt;&gt;"", INDEX('15c. Chronic HH at Entry'!$A$1:$O$101,ROW($E75),5), "")</f>
        <v/>
      </c>
      <c r="AF74" s="442" t="str">
        <f>IF($A74&lt;&gt;"", INDEX('16. Housing First Approach'!$A$1:$O$101,ROW($E74),5), "")</f>
        <v/>
      </c>
      <c r="AG74" s="580" t="str">
        <f>IF($A74&lt;&gt;"", INDEX('17. RHAB Participation'!$A$1:$Q$101,ROW($E76),5), "")</f>
        <v/>
      </c>
      <c r="AH74" s="440" t="str">
        <f>IF($A74&lt;&gt;"", INDEX('18. Attended CoC Meetings'!$A$1:$P$101,ROW($E76),5), "")</f>
        <v/>
      </c>
      <c r="AI74" s="440" t="str">
        <f>IF($A74&lt;&gt;"", INDEX('19. Attended CoC Trainings'!$A$1:$O$101,ROW($E76),5), "")</f>
        <v/>
      </c>
      <c r="AJ74" s="440" t="str">
        <f>IF($A74&lt;&gt;"", INDEX('20. High Quality Data Entry'!$A$1:$O$101,ROW($E74),5), "")</f>
        <v/>
      </c>
      <c r="AK74" s="440" t="str">
        <f>IF($A74&lt;&gt;"", INDEX('21. Timeliness of Data Entry'!$A$1:$O$101,ROW($E74),5), "")</f>
        <v/>
      </c>
      <c r="AL74" s="440" t="str">
        <f>IF($A74&lt;&gt;"", INDEX('25. HMIS Bed Inventory'!$A$1:$O$101,ROW($E74),5), "")</f>
        <v/>
      </c>
    </row>
    <row r="75" spans="1:38" x14ac:dyDescent="0.25">
      <c r="A75" s="35" t="str">
        <f>IF(INDEX('CoC Ranking Data'!$A$1:$CB$106,ROW($E78),4)&lt;&gt;"",INDEX('CoC Ranking Data'!$A$1:$CB$106,ROW($E78),4),"")</f>
        <v/>
      </c>
      <c r="B75" s="35" t="str">
        <f>IF(INDEX('CoC Ranking Data'!$A$1:$CB$106,ROW($E78),5)&lt;&gt;"",INDEX('CoC Ranking Data'!$A$1:$CB$106,ROW($E78),5),"")</f>
        <v/>
      </c>
      <c r="C75" s="300" t="str">
        <f>IF(INDEX('CoC Ranking Data'!$A$1:$CB$106,ROW($E78),6)&lt;&gt;"",INDEX('CoC Ranking Data'!$A$1:$CB$106,ROW($E78),6),"")</f>
        <v/>
      </c>
      <c r="D75" s="300" t="str">
        <f>IF(INDEX('CoC Ranking Data'!$A$1:$CB$106,ROW($E78),7)&lt;&gt;"",INDEX('CoC Ranking Data'!$A$1:$CB$106,ROW($E78),7),"")</f>
        <v/>
      </c>
      <c r="E75" s="297"/>
      <c r="F75" s="443" t="str">
        <f t="shared" si="2"/>
        <v/>
      </c>
      <c r="G75" s="443" t="str">
        <f t="shared" si="3"/>
        <v/>
      </c>
      <c r="H75" s="327" t="str">
        <f>IF($A75&lt;&gt;"", INDEX('1a. Housing Stability (RRH)'!$A$1:$O$101,ROW($E78),5), "")</f>
        <v/>
      </c>
      <c r="I75" s="327" t="str">
        <f>IF($A75&lt;&gt;"", INDEX('1b. Housing Stability (SSO)'!$A$1:$O$101,ROW($E78),5), "")</f>
        <v/>
      </c>
      <c r="J75" s="327" t="str">
        <f>IF($A75&lt;&gt;"", INDEX('1c. Housing Stability (PSH)'!$A$1:$O$101,ROW($E78),5), "")</f>
        <v/>
      </c>
      <c r="K75" s="327" t="str">
        <f>IF($A75&lt;&gt;"", INDEX('2. Returns to Homelessness'!$A$1:$O$101,ROW($E77),5), "")</f>
        <v/>
      </c>
      <c r="L75" s="327" t="str">
        <f>IF($A75&lt;&gt;"", INDEX('3. Safety Improvement (DV Only)'!$A$1:$O$101,ROW($E77),4), "")</f>
        <v/>
      </c>
      <c r="M75" s="327" t="str">
        <f>IF($A75&lt;&gt;"", INDEX('4. Length of Time Homeless'!$A$1:$O$101,ROW($E77),5), "")</f>
        <v/>
      </c>
      <c r="N75" s="327" t="str">
        <f>IF($A75&lt;&gt;"", INDEX('5a. Earned Income Growth'!$A$1:$O$101,ROW($E78),6), "")</f>
        <v/>
      </c>
      <c r="O75" s="327" t="str">
        <f>IF($A75&lt;&gt;"", INDEX('5b. UnEarned Income Growth'!$A$1:$O$101,ROW($E78),6), "")</f>
        <v/>
      </c>
      <c r="P75" s="327" t="str">
        <f>IF($A75&lt;&gt;"", INDEX('5c. Total Income Growth (PSH)'!$A$1:$O$101,ROW($E78),5), "")</f>
        <v/>
      </c>
      <c r="Q75" s="327" t="str">
        <f>IF($A75&lt;&gt;"", INDEX('5d. Income + Only (PSH Only)'!$A$1:$O$101,ROW($E78),5), "")</f>
        <v/>
      </c>
      <c r="R75" s="327" t="str">
        <f>IF($A75&lt;&gt;"", INDEX('6. Non-cash | Mainstream Ben.'!$A$1:$O$101,ROW($E76),5), "")</f>
        <v/>
      </c>
      <c r="S75" s="438" t="str">
        <f>IF($A75&lt;&gt;"", INDEX('7. Project Part. Eligibility'!$A$1:$N$101,ROW($E78),5), "")</f>
        <v/>
      </c>
      <c r="T75" s="438" t="str">
        <f>IF($A75&lt;&gt;"", INDEX('8. Unit Utilization Rate'!$A$1:$O$101,ROW($E77),7), "")</f>
        <v/>
      </c>
      <c r="U75" s="439" t="str">
        <f>IF($A75&lt;&gt;"", INDEX('9. Drawdown Rates'!$A$1:$O$101,ROW($E75),5), "")</f>
        <v/>
      </c>
      <c r="V75" s="439" t="str">
        <f>IF($A75&lt;&gt;"", INDEX('10. Funds recaptured by HUD'!$A$1:$O$101,ROW($E78),5), "")</f>
        <v/>
      </c>
      <c r="W75" s="439" t="str">
        <f>IF($A75&lt;&gt;"", INDEX('11. Timely APR Submission'!$A$1:$O$101,ROW($E75),5), "")</f>
        <v/>
      </c>
      <c r="X75" s="439" t="str">
        <f>IF($A75&lt;&gt;"", INDEX('12. Cost per Household'!$A$1:$N$101,ROW($E76),7), "")</f>
        <v/>
      </c>
      <c r="Y75" s="439" t="str">
        <f>IF($A75&lt;&gt;"", INDEX('13. Cost per Positive Exit'!$A$1:$O$101,ROW($E76),7), "")</f>
        <v/>
      </c>
      <c r="Z75" s="439" t="str">
        <f>IF($A75&lt;&gt;"", INDEX('14. HUD Monitoring'!$A$1:$O$101,ROW($E76),5), "")</f>
        <v/>
      </c>
      <c r="AA75" s="441" t="str">
        <f>IF($A75&lt;&gt;"", INDEX('15. CoC Project Description'!$A$1:$O$101,ROW($E75),4), "")</f>
        <v/>
      </c>
      <c r="AB75" s="442" t="str">
        <f>IF($A75&lt;&gt;"", INDEX('16. Opening Doors Goals'!$A$1:$O$101,ROW($E77),5), "")</f>
        <v/>
      </c>
      <c r="AC75" s="441" t="str">
        <f>IF($A75&lt;&gt;"", INDEX('15a. Severity of Needs'!$A$1:$O$101,ROW($E78),5), "")</f>
        <v/>
      </c>
      <c r="AD75" s="442" t="str">
        <f>IF($A75&lt;&gt;"", INDEX('15b. HH w-Zero Income at Entry'!$A$1:$O$101,ROW($E78),5), "")</f>
        <v/>
      </c>
      <c r="AE75" s="441" t="str">
        <f>IF($A75&lt;&gt;"", INDEX('15c. Chronic HH at Entry'!$A$1:$O$101,ROW($E76),5), "")</f>
        <v/>
      </c>
      <c r="AF75" s="442" t="str">
        <f>IF($A75&lt;&gt;"", INDEX('16. Housing First Approach'!$A$1:$O$101,ROW($E75),5), "")</f>
        <v/>
      </c>
      <c r="AG75" s="580" t="str">
        <f>IF($A75&lt;&gt;"", INDEX('17. RHAB Participation'!$A$1:$Q$101,ROW($E77),5), "")</f>
        <v/>
      </c>
      <c r="AH75" s="440" t="str">
        <f>IF($A75&lt;&gt;"", INDEX('18. Attended CoC Meetings'!$A$1:$P$101,ROW($E77),5), "")</f>
        <v/>
      </c>
      <c r="AI75" s="440" t="str">
        <f>IF($A75&lt;&gt;"", INDEX('19. Attended CoC Trainings'!$A$1:$O$101,ROW($E77),5), "")</f>
        <v/>
      </c>
      <c r="AJ75" s="440" t="str">
        <f>IF($A75&lt;&gt;"", INDEX('20. High Quality Data Entry'!$A$1:$O$101,ROW($E75),5), "")</f>
        <v/>
      </c>
      <c r="AK75" s="440" t="str">
        <f>IF($A75&lt;&gt;"", INDEX('21. Timeliness of Data Entry'!$A$1:$O$101,ROW($E75),5), "")</f>
        <v/>
      </c>
      <c r="AL75" s="440" t="str">
        <f>IF($A75&lt;&gt;"", INDEX('25. HMIS Bed Inventory'!$A$1:$O$101,ROW($E75),5), "")</f>
        <v/>
      </c>
    </row>
    <row r="76" spans="1:38" x14ac:dyDescent="0.25">
      <c r="A76" s="35" t="str">
        <f>IF(INDEX('CoC Ranking Data'!$A$1:$CB$106,ROW($E79),4)&lt;&gt;"",INDEX('CoC Ranking Data'!$A$1:$CB$106,ROW($E79),4),"")</f>
        <v/>
      </c>
      <c r="B76" s="35" t="str">
        <f>IF(INDEX('CoC Ranking Data'!$A$1:$CB$106,ROW($E79),5)&lt;&gt;"",INDEX('CoC Ranking Data'!$A$1:$CB$106,ROW($E79),5),"")</f>
        <v/>
      </c>
      <c r="C76" s="300" t="str">
        <f>IF(INDEX('CoC Ranking Data'!$A$1:$CB$106,ROW($E79),6)&lt;&gt;"",INDEX('CoC Ranking Data'!$A$1:$CB$106,ROW($E79),6),"")</f>
        <v/>
      </c>
      <c r="D76" s="300" t="str">
        <f>IF(INDEX('CoC Ranking Data'!$A$1:$CB$106,ROW($E79),7)&lt;&gt;"",INDEX('CoC Ranking Data'!$A$1:$CB$106,ROW($E79),7),"")</f>
        <v/>
      </c>
      <c r="E76" s="297"/>
      <c r="F76" s="443" t="str">
        <f t="shared" si="2"/>
        <v/>
      </c>
      <c r="G76" s="443" t="str">
        <f t="shared" si="3"/>
        <v/>
      </c>
      <c r="H76" s="327" t="str">
        <f>IF($A76&lt;&gt;"", INDEX('1a. Housing Stability (RRH)'!$A$1:$O$101,ROW($E79),5), "")</f>
        <v/>
      </c>
      <c r="I76" s="327" t="str">
        <f>IF($A76&lt;&gt;"", INDEX('1b. Housing Stability (SSO)'!$A$1:$O$101,ROW($E79),5), "")</f>
        <v/>
      </c>
      <c r="J76" s="327" t="str">
        <f>IF($A76&lt;&gt;"", INDEX('1c. Housing Stability (PSH)'!$A$1:$O$101,ROW($E79),5), "")</f>
        <v/>
      </c>
      <c r="K76" s="327" t="str">
        <f>IF($A76&lt;&gt;"", INDEX('2. Returns to Homelessness'!$A$1:$O$101,ROW($E78),5), "")</f>
        <v/>
      </c>
      <c r="L76" s="327" t="str">
        <f>IF($A76&lt;&gt;"", INDEX('3. Safety Improvement (DV Only)'!$A$1:$O$101,ROW($E78),4), "")</f>
        <v/>
      </c>
      <c r="M76" s="327" t="str">
        <f>IF($A76&lt;&gt;"", INDEX('4. Length of Time Homeless'!$A$1:$O$101,ROW($E78),5), "")</f>
        <v/>
      </c>
      <c r="N76" s="327" t="str">
        <f>IF($A76&lt;&gt;"", INDEX('5a. Earned Income Growth'!$A$1:$O$101,ROW($E79),6), "")</f>
        <v/>
      </c>
      <c r="O76" s="327" t="str">
        <f>IF($A76&lt;&gt;"", INDEX('5b. UnEarned Income Growth'!$A$1:$O$101,ROW($E79),6), "")</f>
        <v/>
      </c>
      <c r="P76" s="327" t="str">
        <f>IF($A76&lt;&gt;"", INDEX('5c. Total Income Growth (PSH)'!$A$1:$O$101,ROW($E79),5), "")</f>
        <v/>
      </c>
      <c r="Q76" s="327" t="str">
        <f>IF($A76&lt;&gt;"", INDEX('5d. Income + Only (PSH Only)'!$A$1:$O$101,ROW($E79),5), "")</f>
        <v/>
      </c>
      <c r="R76" s="327" t="str">
        <f>IF($A76&lt;&gt;"", INDEX('6. Non-cash | Mainstream Ben.'!$A$1:$O$101,ROW($E77),5), "")</f>
        <v/>
      </c>
      <c r="S76" s="438" t="str">
        <f>IF($A76&lt;&gt;"", INDEX('7. Project Part. Eligibility'!$A$1:$N$101,ROW($E79),5), "")</f>
        <v/>
      </c>
      <c r="T76" s="438" t="str">
        <f>IF($A76&lt;&gt;"", INDEX('8. Unit Utilization Rate'!$A$1:$O$101,ROW($E78),7), "")</f>
        <v/>
      </c>
      <c r="U76" s="439" t="str">
        <f>IF($A76&lt;&gt;"", INDEX('9. Drawdown Rates'!$A$1:$O$101,ROW($E76),5), "")</f>
        <v/>
      </c>
      <c r="V76" s="439" t="str">
        <f>IF($A76&lt;&gt;"", INDEX('10. Funds recaptured by HUD'!$A$1:$O$101,ROW($E79),5), "")</f>
        <v/>
      </c>
      <c r="W76" s="439" t="str">
        <f>IF($A76&lt;&gt;"", INDEX('11. Timely APR Submission'!$A$1:$O$101,ROW($E76),5), "")</f>
        <v/>
      </c>
      <c r="X76" s="439" t="str">
        <f>IF($A76&lt;&gt;"", INDEX('12. Cost per Household'!$A$1:$N$101,ROW($E77),7), "")</f>
        <v/>
      </c>
      <c r="Y76" s="439" t="str">
        <f>IF($A76&lt;&gt;"", INDEX('13. Cost per Positive Exit'!$A$1:$O$101,ROW($E77),7), "")</f>
        <v/>
      </c>
      <c r="Z76" s="439" t="str">
        <f>IF($A76&lt;&gt;"", INDEX('14. HUD Monitoring'!$A$1:$O$101,ROW($E77),5), "")</f>
        <v/>
      </c>
      <c r="AA76" s="441" t="str">
        <f>IF($A76&lt;&gt;"", INDEX('15. CoC Project Description'!$A$1:$O$101,ROW($E76),4), "")</f>
        <v/>
      </c>
      <c r="AB76" s="442" t="str">
        <f>IF($A76&lt;&gt;"", INDEX('16. Opening Doors Goals'!$A$1:$O$101,ROW($E78),5), "")</f>
        <v/>
      </c>
      <c r="AC76" s="441" t="str">
        <f>IF($A76&lt;&gt;"", INDEX('15a. Severity of Needs'!$A$1:$O$101,ROW($E79),5), "")</f>
        <v/>
      </c>
      <c r="AD76" s="442" t="str">
        <f>IF($A76&lt;&gt;"", INDEX('15b. HH w-Zero Income at Entry'!$A$1:$O$101,ROW($E79),5), "")</f>
        <v/>
      </c>
      <c r="AE76" s="441" t="str">
        <f>IF($A76&lt;&gt;"", INDEX('15c. Chronic HH at Entry'!$A$1:$O$101,ROW($E77),5), "")</f>
        <v/>
      </c>
      <c r="AF76" s="442" t="str">
        <f>IF($A76&lt;&gt;"", INDEX('16. Housing First Approach'!$A$1:$O$101,ROW($E76),5), "")</f>
        <v/>
      </c>
      <c r="AG76" s="580" t="str">
        <f>IF($A76&lt;&gt;"", INDEX('17. RHAB Participation'!$A$1:$Q$101,ROW($E78),5), "")</f>
        <v/>
      </c>
      <c r="AH76" s="440" t="str">
        <f>IF($A76&lt;&gt;"", INDEX('18. Attended CoC Meetings'!$A$1:$P$101,ROW($E78),5), "")</f>
        <v/>
      </c>
      <c r="AI76" s="440" t="str">
        <f>IF($A76&lt;&gt;"", INDEX('19. Attended CoC Trainings'!$A$1:$O$101,ROW($E78),5), "")</f>
        <v/>
      </c>
      <c r="AJ76" s="440" t="str">
        <f>IF($A76&lt;&gt;"", INDEX('20. High Quality Data Entry'!$A$1:$O$101,ROW($E76),5), "")</f>
        <v/>
      </c>
      <c r="AK76" s="440" t="str">
        <f>IF($A76&lt;&gt;"", INDEX('21. Timeliness of Data Entry'!$A$1:$O$101,ROW($E76),5), "")</f>
        <v/>
      </c>
      <c r="AL76" s="440" t="str">
        <f>IF($A76&lt;&gt;"", INDEX('25. HMIS Bed Inventory'!$A$1:$O$101,ROW($E76),5), "")</f>
        <v/>
      </c>
    </row>
    <row r="77" spans="1:38" x14ac:dyDescent="0.25">
      <c r="A77" s="35" t="str">
        <f>IF(INDEX('CoC Ranking Data'!$A$1:$CB$106,ROW($E80),4)&lt;&gt;"",INDEX('CoC Ranking Data'!$A$1:$CB$106,ROW($E80),4),"")</f>
        <v/>
      </c>
      <c r="B77" s="35" t="str">
        <f>IF(INDEX('CoC Ranking Data'!$A$1:$CB$106,ROW($E80),5)&lt;&gt;"",INDEX('CoC Ranking Data'!$A$1:$CB$106,ROW($E80),5),"")</f>
        <v/>
      </c>
      <c r="C77" s="300" t="str">
        <f>IF(INDEX('CoC Ranking Data'!$A$1:$CB$106,ROW($E80),6)&lt;&gt;"",INDEX('CoC Ranking Data'!$A$1:$CB$106,ROW($E80),6),"")</f>
        <v/>
      </c>
      <c r="D77" s="300" t="str">
        <f>IF(INDEX('CoC Ranking Data'!$A$1:$CB$106,ROW($E80),7)&lt;&gt;"",INDEX('CoC Ranking Data'!$A$1:$CB$106,ROW($E80),7),"")</f>
        <v/>
      </c>
      <c r="E77" s="297"/>
      <c r="F77" s="443" t="str">
        <f t="shared" si="2"/>
        <v/>
      </c>
      <c r="G77" s="443" t="str">
        <f t="shared" si="3"/>
        <v/>
      </c>
      <c r="H77" s="327" t="str">
        <f>IF($A77&lt;&gt;"", INDEX('1a. Housing Stability (RRH)'!$A$1:$O$101,ROW($E80),5), "")</f>
        <v/>
      </c>
      <c r="I77" s="327" t="str">
        <f>IF($A77&lt;&gt;"", INDEX('1b. Housing Stability (SSO)'!$A$1:$O$101,ROW($E80),5), "")</f>
        <v/>
      </c>
      <c r="J77" s="327" t="str">
        <f>IF($A77&lt;&gt;"", INDEX('1c. Housing Stability (PSH)'!$A$1:$O$101,ROW($E80),5), "")</f>
        <v/>
      </c>
      <c r="K77" s="327" t="str">
        <f>IF($A77&lt;&gt;"", INDEX('2. Returns to Homelessness'!$A$1:$O$101,ROW($E79),5), "")</f>
        <v/>
      </c>
      <c r="L77" s="327" t="str">
        <f>IF($A77&lt;&gt;"", INDEX('3. Safety Improvement (DV Only)'!$A$1:$O$101,ROW($E79),4), "")</f>
        <v/>
      </c>
      <c r="M77" s="327" t="str">
        <f>IF($A77&lt;&gt;"", INDEX('4. Length of Time Homeless'!$A$1:$O$101,ROW($E79),5), "")</f>
        <v/>
      </c>
      <c r="N77" s="327" t="str">
        <f>IF($A77&lt;&gt;"", INDEX('5a. Earned Income Growth'!$A$1:$O$101,ROW($E80),6), "")</f>
        <v/>
      </c>
      <c r="O77" s="327" t="str">
        <f>IF($A77&lt;&gt;"", INDEX('5b. UnEarned Income Growth'!$A$1:$O$101,ROW($E80),6), "")</f>
        <v/>
      </c>
      <c r="P77" s="327" t="str">
        <f>IF($A77&lt;&gt;"", INDEX('5c. Total Income Growth (PSH)'!$A$1:$O$101,ROW($E80),5), "")</f>
        <v/>
      </c>
      <c r="Q77" s="327" t="str">
        <f>IF($A77&lt;&gt;"", INDEX('5d. Income + Only (PSH Only)'!$A$1:$O$101,ROW($E80),5), "")</f>
        <v/>
      </c>
      <c r="R77" s="327" t="str">
        <f>IF($A77&lt;&gt;"", INDEX('6. Non-cash | Mainstream Ben.'!$A$1:$O$101,ROW($E78),5), "")</f>
        <v/>
      </c>
      <c r="S77" s="438" t="str">
        <f>IF($A77&lt;&gt;"", INDEX('7. Project Part. Eligibility'!$A$1:$N$101,ROW($E80),5), "")</f>
        <v/>
      </c>
      <c r="T77" s="438" t="str">
        <f>IF($A77&lt;&gt;"", INDEX('8. Unit Utilization Rate'!$A$1:$O$101,ROW($E79),7), "")</f>
        <v/>
      </c>
      <c r="U77" s="439" t="str">
        <f>IF($A77&lt;&gt;"", INDEX('9. Drawdown Rates'!$A$1:$O$101,ROW($E77),5), "")</f>
        <v/>
      </c>
      <c r="V77" s="439" t="str">
        <f>IF($A77&lt;&gt;"", INDEX('10. Funds recaptured by HUD'!$A$1:$O$101,ROW($E80),5), "")</f>
        <v/>
      </c>
      <c r="W77" s="439" t="str">
        <f>IF($A77&lt;&gt;"", INDEX('11. Timely APR Submission'!$A$1:$O$101,ROW($E77),5), "")</f>
        <v/>
      </c>
      <c r="X77" s="439" t="str">
        <f>IF($A77&lt;&gt;"", INDEX('12. Cost per Household'!$A$1:$N$101,ROW($E78),7), "")</f>
        <v/>
      </c>
      <c r="Y77" s="439" t="str">
        <f>IF($A77&lt;&gt;"", INDEX('13. Cost per Positive Exit'!$A$1:$O$101,ROW($E78),7), "")</f>
        <v/>
      </c>
      <c r="Z77" s="439" t="str">
        <f>IF($A77&lt;&gt;"", INDEX('14. HUD Monitoring'!$A$1:$O$101,ROW($E78),5), "")</f>
        <v/>
      </c>
      <c r="AA77" s="441" t="str">
        <f>IF($A77&lt;&gt;"", INDEX('15. CoC Project Description'!$A$1:$O$101,ROW($E77),4), "")</f>
        <v/>
      </c>
      <c r="AB77" s="442" t="str">
        <f>IF($A77&lt;&gt;"", INDEX('16. Opening Doors Goals'!$A$1:$O$101,ROW($E79),5), "")</f>
        <v/>
      </c>
      <c r="AC77" s="441" t="str">
        <f>IF($A77&lt;&gt;"", INDEX('15a. Severity of Needs'!$A$1:$O$101,ROW($E80),5), "")</f>
        <v/>
      </c>
      <c r="AD77" s="442" t="str">
        <f>IF($A77&lt;&gt;"", INDEX('15b. HH w-Zero Income at Entry'!$A$1:$O$101,ROW($E80),5), "")</f>
        <v/>
      </c>
      <c r="AE77" s="441" t="str">
        <f>IF($A77&lt;&gt;"", INDEX('15c. Chronic HH at Entry'!$A$1:$O$101,ROW($E78),5), "")</f>
        <v/>
      </c>
      <c r="AF77" s="442" t="str">
        <f>IF($A77&lt;&gt;"", INDEX('16. Housing First Approach'!$A$1:$O$101,ROW($E77),5), "")</f>
        <v/>
      </c>
      <c r="AG77" s="580" t="str">
        <f>IF($A77&lt;&gt;"", INDEX('17. RHAB Participation'!$A$1:$Q$101,ROW($E79),5), "")</f>
        <v/>
      </c>
      <c r="AH77" s="440" t="str">
        <f>IF($A77&lt;&gt;"", INDEX('18. Attended CoC Meetings'!$A$1:$P$101,ROW($E79),5), "")</f>
        <v/>
      </c>
      <c r="AI77" s="440" t="str">
        <f>IF($A77&lt;&gt;"", INDEX('19. Attended CoC Trainings'!$A$1:$O$101,ROW($E79),5), "")</f>
        <v/>
      </c>
      <c r="AJ77" s="440" t="str">
        <f>IF($A77&lt;&gt;"", INDEX('20. High Quality Data Entry'!$A$1:$O$101,ROW($E77),5), "")</f>
        <v/>
      </c>
      <c r="AK77" s="440" t="str">
        <f>IF($A77&lt;&gt;"", INDEX('21. Timeliness of Data Entry'!$A$1:$O$101,ROW($E77),5), "")</f>
        <v/>
      </c>
      <c r="AL77" s="440" t="str">
        <f>IF($A77&lt;&gt;"", INDEX('25. HMIS Bed Inventory'!$A$1:$O$101,ROW($E77),5), "")</f>
        <v/>
      </c>
    </row>
    <row r="78" spans="1:38" x14ac:dyDescent="0.25">
      <c r="A78" s="35" t="str">
        <f>IF(INDEX('CoC Ranking Data'!$A$1:$CB$106,ROW($E81),4)&lt;&gt;"",INDEX('CoC Ranking Data'!$A$1:$CB$106,ROW($E81),4),"")</f>
        <v/>
      </c>
      <c r="B78" s="35" t="str">
        <f>IF(INDEX('CoC Ranking Data'!$A$1:$CB$106,ROW($E81),5)&lt;&gt;"",INDEX('CoC Ranking Data'!$A$1:$CB$106,ROW($E81),5),"")</f>
        <v/>
      </c>
      <c r="C78" s="300" t="str">
        <f>IF(INDEX('CoC Ranking Data'!$A$1:$CB$106,ROW($E81),6)&lt;&gt;"",INDEX('CoC Ranking Data'!$A$1:$CB$106,ROW($E81),6),"")</f>
        <v/>
      </c>
      <c r="D78" s="300" t="str">
        <f>IF(INDEX('CoC Ranking Data'!$A$1:$CB$106,ROW($E81),7)&lt;&gt;"",INDEX('CoC Ranking Data'!$A$1:$CB$106,ROW($E81),7),"")</f>
        <v/>
      </c>
      <c r="E78" s="297"/>
      <c r="F78" s="443" t="str">
        <f t="shared" si="2"/>
        <v/>
      </c>
      <c r="G78" s="443" t="str">
        <f t="shared" si="3"/>
        <v/>
      </c>
      <c r="H78" s="327" t="str">
        <f>IF($A78&lt;&gt;"", INDEX('1a. Housing Stability (RRH)'!$A$1:$O$101,ROW($E81),5), "")</f>
        <v/>
      </c>
      <c r="I78" s="327" t="str">
        <f>IF($A78&lt;&gt;"", INDEX('1b. Housing Stability (SSO)'!$A$1:$O$101,ROW($E81),5), "")</f>
        <v/>
      </c>
      <c r="J78" s="327" t="str">
        <f>IF($A78&lt;&gt;"", INDEX('1c. Housing Stability (PSH)'!$A$1:$O$101,ROW($E81),5), "")</f>
        <v/>
      </c>
      <c r="K78" s="327" t="str">
        <f>IF($A78&lt;&gt;"", INDEX('2. Returns to Homelessness'!$A$1:$O$101,ROW($E80),5), "")</f>
        <v/>
      </c>
      <c r="L78" s="327" t="str">
        <f>IF($A78&lt;&gt;"", INDEX('3. Safety Improvement (DV Only)'!$A$1:$O$101,ROW($E80),4), "")</f>
        <v/>
      </c>
      <c r="M78" s="327" t="str">
        <f>IF($A78&lt;&gt;"", INDEX('4. Length of Time Homeless'!$A$1:$O$101,ROW($E80),5), "")</f>
        <v/>
      </c>
      <c r="N78" s="327" t="str">
        <f>IF($A78&lt;&gt;"", INDEX('5a. Earned Income Growth'!$A$1:$O$101,ROW($E81),6), "")</f>
        <v/>
      </c>
      <c r="O78" s="327" t="str">
        <f>IF($A78&lt;&gt;"", INDEX('5b. UnEarned Income Growth'!$A$1:$O$101,ROW($E81),6), "")</f>
        <v/>
      </c>
      <c r="P78" s="327" t="str">
        <f>IF($A78&lt;&gt;"", INDEX('5c. Total Income Growth (PSH)'!$A$1:$O$101,ROW($E81),5), "")</f>
        <v/>
      </c>
      <c r="Q78" s="327" t="str">
        <f>IF($A78&lt;&gt;"", INDEX('5d. Income + Only (PSH Only)'!$A$1:$O$101,ROW($E81),5), "")</f>
        <v/>
      </c>
      <c r="R78" s="327" t="str">
        <f>IF($A78&lt;&gt;"", INDEX('6. Non-cash | Mainstream Ben.'!$A$1:$O$101,ROW($E79),5), "")</f>
        <v/>
      </c>
      <c r="S78" s="438" t="str">
        <f>IF($A78&lt;&gt;"", INDEX('7. Project Part. Eligibility'!$A$1:$N$101,ROW($E81),5), "")</f>
        <v/>
      </c>
      <c r="T78" s="438" t="str">
        <f>IF($A78&lt;&gt;"", INDEX('8. Unit Utilization Rate'!$A$1:$O$101,ROW($E80),7), "")</f>
        <v/>
      </c>
      <c r="U78" s="439" t="str">
        <f>IF($A78&lt;&gt;"", INDEX('9. Drawdown Rates'!$A$1:$O$101,ROW($E78),5), "")</f>
        <v/>
      </c>
      <c r="V78" s="439" t="str">
        <f>IF($A78&lt;&gt;"", INDEX('10. Funds recaptured by HUD'!$A$1:$O$101,ROW($E81),5), "")</f>
        <v/>
      </c>
      <c r="W78" s="439" t="str">
        <f>IF($A78&lt;&gt;"", INDEX('11. Timely APR Submission'!$A$1:$O$101,ROW($E78),5), "")</f>
        <v/>
      </c>
      <c r="X78" s="439" t="str">
        <f>IF($A78&lt;&gt;"", INDEX('12. Cost per Household'!$A$1:$N$101,ROW($E79),7), "")</f>
        <v/>
      </c>
      <c r="Y78" s="439" t="str">
        <f>IF($A78&lt;&gt;"", INDEX('13. Cost per Positive Exit'!$A$1:$O$101,ROW($E79),7), "")</f>
        <v/>
      </c>
      <c r="Z78" s="439" t="str">
        <f>IF($A78&lt;&gt;"", INDEX('14. HUD Monitoring'!$A$1:$O$101,ROW($E79),5), "")</f>
        <v/>
      </c>
      <c r="AA78" s="441" t="str">
        <f>IF($A78&lt;&gt;"", INDEX('15. CoC Project Description'!$A$1:$O$101,ROW($E78),4), "")</f>
        <v/>
      </c>
      <c r="AB78" s="442" t="str">
        <f>IF($A78&lt;&gt;"", INDEX('16. Opening Doors Goals'!$A$1:$O$101,ROW($E80),5), "")</f>
        <v/>
      </c>
      <c r="AC78" s="441" t="str">
        <f>IF($A78&lt;&gt;"", INDEX('15a. Severity of Needs'!$A$1:$O$101,ROW($E81),5), "")</f>
        <v/>
      </c>
      <c r="AD78" s="442" t="str">
        <f>IF($A78&lt;&gt;"", INDEX('15b. HH w-Zero Income at Entry'!$A$1:$O$101,ROW($E81),5), "")</f>
        <v/>
      </c>
      <c r="AE78" s="441" t="str">
        <f>IF($A78&lt;&gt;"", INDEX('15c. Chronic HH at Entry'!$A$1:$O$101,ROW($E79),5), "")</f>
        <v/>
      </c>
      <c r="AF78" s="442" t="str">
        <f>IF($A78&lt;&gt;"", INDEX('16. Housing First Approach'!$A$1:$O$101,ROW($E78),5), "")</f>
        <v/>
      </c>
      <c r="AG78" s="580" t="str">
        <f>IF($A78&lt;&gt;"", INDEX('17. RHAB Participation'!$A$1:$Q$101,ROW($E80),5), "")</f>
        <v/>
      </c>
      <c r="AH78" s="440" t="str">
        <f>IF($A78&lt;&gt;"", INDEX('18. Attended CoC Meetings'!$A$1:$P$101,ROW($E80),5), "")</f>
        <v/>
      </c>
      <c r="AI78" s="440" t="str">
        <f>IF($A78&lt;&gt;"", INDEX('19. Attended CoC Trainings'!$A$1:$O$101,ROW($E80),5), "")</f>
        <v/>
      </c>
      <c r="AJ78" s="440" t="str">
        <f>IF($A78&lt;&gt;"", INDEX('20. High Quality Data Entry'!$A$1:$O$101,ROW($E78),5), "")</f>
        <v/>
      </c>
      <c r="AK78" s="440" t="str">
        <f>IF($A78&lt;&gt;"", INDEX('21. Timeliness of Data Entry'!$A$1:$O$101,ROW($E78),5), "")</f>
        <v/>
      </c>
      <c r="AL78" s="440" t="str">
        <f>IF($A78&lt;&gt;"", INDEX('25. HMIS Bed Inventory'!$A$1:$O$101,ROW($E78),5), "")</f>
        <v/>
      </c>
    </row>
    <row r="79" spans="1:38" x14ac:dyDescent="0.25">
      <c r="A79" s="35" t="str">
        <f>IF(INDEX('CoC Ranking Data'!$A$1:$CB$106,ROW($E82),4)&lt;&gt;"",INDEX('CoC Ranking Data'!$A$1:$CB$106,ROW($E82),4),"")</f>
        <v/>
      </c>
      <c r="B79" s="35" t="str">
        <f>IF(INDEX('CoC Ranking Data'!$A$1:$CB$106,ROW($E82),5)&lt;&gt;"",INDEX('CoC Ranking Data'!$A$1:$CB$106,ROW($E82),5),"")</f>
        <v/>
      </c>
      <c r="C79" s="300" t="str">
        <f>IF(INDEX('CoC Ranking Data'!$A$1:$CB$106,ROW($E82),6)&lt;&gt;"",INDEX('CoC Ranking Data'!$A$1:$CB$106,ROW($E82),6),"")</f>
        <v/>
      </c>
      <c r="D79" s="300" t="str">
        <f>IF(INDEX('CoC Ranking Data'!$A$1:$CB$106,ROW($E82),7)&lt;&gt;"",INDEX('CoC Ranking Data'!$A$1:$CB$106,ROW($E82),7),"")</f>
        <v/>
      </c>
      <c r="E79" s="297"/>
      <c r="F79" s="443" t="str">
        <f t="shared" si="2"/>
        <v/>
      </c>
      <c r="G79" s="443" t="str">
        <f t="shared" si="3"/>
        <v/>
      </c>
      <c r="H79" s="327" t="str">
        <f>IF($A79&lt;&gt;"", INDEX('1a. Housing Stability (RRH)'!$A$1:$O$101,ROW($E82),5), "")</f>
        <v/>
      </c>
      <c r="I79" s="327" t="str">
        <f>IF($A79&lt;&gt;"", INDEX('1b. Housing Stability (SSO)'!$A$1:$O$101,ROW($E82),5), "")</f>
        <v/>
      </c>
      <c r="J79" s="327" t="str">
        <f>IF($A79&lt;&gt;"", INDEX('1c. Housing Stability (PSH)'!$A$1:$O$101,ROW($E82),5), "")</f>
        <v/>
      </c>
      <c r="K79" s="327" t="str">
        <f>IF($A79&lt;&gt;"", INDEX('2. Returns to Homelessness'!$A$1:$O$101,ROW($E81),5), "")</f>
        <v/>
      </c>
      <c r="L79" s="327" t="str">
        <f>IF($A79&lt;&gt;"", INDEX('3. Safety Improvement (DV Only)'!$A$1:$O$101,ROW($E81),4), "")</f>
        <v/>
      </c>
      <c r="M79" s="327" t="str">
        <f>IF($A79&lt;&gt;"", INDEX('4. Length of Time Homeless'!$A$1:$O$101,ROW($E81),5), "")</f>
        <v/>
      </c>
      <c r="N79" s="327" t="str">
        <f>IF($A79&lt;&gt;"", INDEX('5a. Earned Income Growth'!$A$1:$O$101,ROW($E82),6), "")</f>
        <v/>
      </c>
      <c r="O79" s="327" t="str">
        <f>IF($A79&lt;&gt;"", INDEX('5b. UnEarned Income Growth'!$A$1:$O$101,ROW($E82),6), "")</f>
        <v/>
      </c>
      <c r="P79" s="327" t="str">
        <f>IF($A79&lt;&gt;"", INDEX('5c. Total Income Growth (PSH)'!$A$1:$O$101,ROW($E82),5), "")</f>
        <v/>
      </c>
      <c r="Q79" s="327" t="str">
        <f>IF($A79&lt;&gt;"", INDEX('5d. Income + Only (PSH Only)'!$A$1:$O$101,ROW($E82),5), "")</f>
        <v/>
      </c>
      <c r="R79" s="327" t="str">
        <f>IF($A79&lt;&gt;"", INDEX('6. Non-cash | Mainstream Ben.'!$A$1:$O$101,ROW($E80),5), "")</f>
        <v/>
      </c>
      <c r="S79" s="438" t="str">
        <f>IF($A79&lt;&gt;"", INDEX('7. Project Part. Eligibility'!$A$1:$N$101,ROW($E82),5), "")</f>
        <v/>
      </c>
      <c r="T79" s="438" t="str">
        <f>IF($A79&lt;&gt;"", INDEX('8. Unit Utilization Rate'!$A$1:$O$101,ROW($E81),7), "")</f>
        <v/>
      </c>
      <c r="U79" s="439" t="str">
        <f>IF($A79&lt;&gt;"", INDEX('9. Drawdown Rates'!$A$1:$O$101,ROW($E79),5), "")</f>
        <v/>
      </c>
      <c r="V79" s="439" t="str">
        <f>IF($A79&lt;&gt;"", INDEX('10. Funds recaptured by HUD'!$A$1:$O$101,ROW($E82),5), "")</f>
        <v/>
      </c>
      <c r="W79" s="439" t="str">
        <f>IF($A79&lt;&gt;"", INDEX('11. Timely APR Submission'!$A$1:$O$101,ROW($E79),5), "")</f>
        <v/>
      </c>
      <c r="X79" s="439" t="str">
        <f>IF($A79&lt;&gt;"", INDEX('12. Cost per Household'!$A$1:$N$101,ROW($E80),7), "")</f>
        <v/>
      </c>
      <c r="Y79" s="439" t="str">
        <f>IF($A79&lt;&gt;"", INDEX('13. Cost per Positive Exit'!$A$1:$O$101,ROW($E80),7), "")</f>
        <v/>
      </c>
      <c r="Z79" s="439" t="str">
        <f>IF($A79&lt;&gt;"", INDEX('14. HUD Monitoring'!$A$1:$O$101,ROW($E80),5), "")</f>
        <v/>
      </c>
      <c r="AA79" s="441" t="str">
        <f>IF($A79&lt;&gt;"", INDEX('15. CoC Project Description'!$A$1:$O$101,ROW($E79),4), "")</f>
        <v/>
      </c>
      <c r="AB79" s="442" t="str">
        <f>IF($A79&lt;&gt;"", INDEX('16. Opening Doors Goals'!$A$1:$O$101,ROW($E81),5), "")</f>
        <v/>
      </c>
      <c r="AC79" s="441" t="str">
        <f>IF($A79&lt;&gt;"", INDEX('15a. Severity of Needs'!$A$1:$O$101,ROW($E82),5), "")</f>
        <v/>
      </c>
      <c r="AD79" s="442" t="str">
        <f>IF($A79&lt;&gt;"", INDEX('15b. HH w-Zero Income at Entry'!$A$1:$O$101,ROW($E82),5), "")</f>
        <v/>
      </c>
      <c r="AE79" s="441" t="str">
        <f>IF($A79&lt;&gt;"", INDEX('15c. Chronic HH at Entry'!$A$1:$O$101,ROW($E80),5), "")</f>
        <v/>
      </c>
      <c r="AF79" s="442" t="str">
        <f>IF($A79&lt;&gt;"", INDEX('16. Housing First Approach'!$A$1:$O$101,ROW($E79),5), "")</f>
        <v/>
      </c>
      <c r="AG79" s="580" t="str">
        <f>IF($A79&lt;&gt;"", INDEX('17. RHAB Participation'!$A$1:$Q$101,ROW($E81),5), "")</f>
        <v/>
      </c>
      <c r="AH79" s="440" t="str">
        <f>IF($A79&lt;&gt;"", INDEX('18. Attended CoC Meetings'!$A$1:$P$101,ROW($E81),5), "")</f>
        <v/>
      </c>
      <c r="AI79" s="440" t="str">
        <f>IF($A79&lt;&gt;"", INDEX('19. Attended CoC Trainings'!$A$1:$O$101,ROW($E81),5), "")</f>
        <v/>
      </c>
      <c r="AJ79" s="440" t="str">
        <f>IF($A79&lt;&gt;"", INDEX('20. High Quality Data Entry'!$A$1:$O$101,ROW($E79),5), "")</f>
        <v/>
      </c>
      <c r="AK79" s="440" t="str">
        <f>IF($A79&lt;&gt;"", INDEX('21. Timeliness of Data Entry'!$A$1:$O$101,ROW($E79),5), "")</f>
        <v/>
      </c>
      <c r="AL79" s="440" t="str">
        <f>IF($A79&lt;&gt;"", INDEX('25. HMIS Bed Inventory'!$A$1:$O$101,ROW($E79),5), "")</f>
        <v/>
      </c>
    </row>
    <row r="80" spans="1:38" x14ac:dyDescent="0.25">
      <c r="A80" s="35" t="str">
        <f>IF(INDEX('CoC Ranking Data'!$A$1:$CB$106,ROW($E83),4)&lt;&gt;"",INDEX('CoC Ranking Data'!$A$1:$CB$106,ROW($E83),4),"")</f>
        <v/>
      </c>
      <c r="B80" s="35" t="str">
        <f>IF(INDEX('CoC Ranking Data'!$A$1:$CB$106,ROW($E83),5)&lt;&gt;"",INDEX('CoC Ranking Data'!$A$1:$CB$106,ROW($E83),5),"")</f>
        <v/>
      </c>
      <c r="C80" s="300" t="str">
        <f>IF(INDEX('CoC Ranking Data'!$A$1:$CB$106,ROW($E83),6)&lt;&gt;"",INDEX('CoC Ranking Data'!$A$1:$CB$106,ROW($E83),6),"")</f>
        <v/>
      </c>
      <c r="D80" s="300" t="str">
        <f>IF(INDEX('CoC Ranking Data'!$A$1:$CB$106,ROW($E83),7)&lt;&gt;"",INDEX('CoC Ranking Data'!$A$1:$CB$106,ROW($E83),7),"")</f>
        <v/>
      </c>
      <c r="E80" s="297"/>
      <c r="F80" s="443" t="str">
        <f t="shared" si="2"/>
        <v/>
      </c>
      <c r="G80" s="443" t="str">
        <f t="shared" si="3"/>
        <v/>
      </c>
      <c r="H80" s="327" t="str">
        <f>IF($A80&lt;&gt;"", INDEX('1a. Housing Stability (RRH)'!$A$1:$O$101,ROW($E83),5), "")</f>
        <v/>
      </c>
      <c r="I80" s="327" t="str">
        <f>IF($A80&lt;&gt;"", INDEX('1b. Housing Stability (SSO)'!$A$1:$O$101,ROW($E83),5), "")</f>
        <v/>
      </c>
      <c r="J80" s="327" t="str">
        <f>IF($A80&lt;&gt;"", INDEX('1c. Housing Stability (PSH)'!$A$1:$O$101,ROW($E83),5), "")</f>
        <v/>
      </c>
      <c r="K80" s="327" t="str">
        <f>IF($A80&lt;&gt;"", INDEX('2. Returns to Homelessness'!$A$1:$O$101,ROW($E82),5), "")</f>
        <v/>
      </c>
      <c r="L80" s="327" t="str">
        <f>IF($A80&lt;&gt;"", INDEX('3. Safety Improvement (DV Only)'!$A$1:$O$101,ROW($E82),4), "")</f>
        <v/>
      </c>
      <c r="M80" s="327" t="str">
        <f>IF($A80&lt;&gt;"", INDEX('4. Length of Time Homeless'!$A$1:$O$101,ROW($E82),5), "")</f>
        <v/>
      </c>
      <c r="N80" s="327" t="str">
        <f>IF($A80&lt;&gt;"", INDEX('5a. Earned Income Growth'!$A$1:$O$101,ROW($E83),6), "")</f>
        <v/>
      </c>
      <c r="O80" s="327" t="str">
        <f>IF($A80&lt;&gt;"", INDEX('5b. UnEarned Income Growth'!$A$1:$O$101,ROW($E83),6), "")</f>
        <v/>
      </c>
      <c r="P80" s="327" t="str">
        <f>IF($A80&lt;&gt;"", INDEX('5c. Total Income Growth (PSH)'!$A$1:$O$101,ROW($E83),5), "")</f>
        <v/>
      </c>
      <c r="Q80" s="327" t="str">
        <f>IF($A80&lt;&gt;"", INDEX('5d. Income + Only (PSH Only)'!$A$1:$O$101,ROW($E83),5), "")</f>
        <v/>
      </c>
      <c r="R80" s="327" t="str">
        <f>IF($A80&lt;&gt;"", INDEX('6. Non-cash | Mainstream Ben.'!$A$1:$O$101,ROW($E81),5), "")</f>
        <v/>
      </c>
      <c r="S80" s="438" t="str">
        <f>IF($A80&lt;&gt;"", INDEX('7. Project Part. Eligibility'!$A$1:$N$101,ROW($E83),5), "")</f>
        <v/>
      </c>
      <c r="T80" s="438" t="str">
        <f>IF($A80&lt;&gt;"", INDEX('8. Unit Utilization Rate'!$A$1:$O$101,ROW($E82),7), "")</f>
        <v/>
      </c>
      <c r="U80" s="439" t="str">
        <f>IF($A80&lt;&gt;"", INDEX('9. Drawdown Rates'!$A$1:$O$101,ROW($E80),5), "")</f>
        <v/>
      </c>
      <c r="V80" s="439" t="str">
        <f>IF($A80&lt;&gt;"", INDEX('10. Funds recaptured by HUD'!$A$1:$O$101,ROW($E83),5), "")</f>
        <v/>
      </c>
      <c r="W80" s="439" t="str">
        <f>IF($A80&lt;&gt;"", INDEX('11. Timely APR Submission'!$A$1:$O$101,ROW($E80),5), "")</f>
        <v/>
      </c>
      <c r="X80" s="439" t="str">
        <f>IF($A80&lt;&gt;"", INDEX('12. Cost per Household'!$A$1:$N$101,ROW($E81),7), "")</f>
        <v/>
      </c>
      <c r="Y80" s="439" t="str">
        <f>IF($A80&lt;&gt;"", INDEX('13. Cost per Positive Exit'!$A$1:$O$101,ROW($E81),7), "")</f>
        <v/>
      </c>
      <c r="Z80" s="439" t="str">
        <f>IF($A80&lt;&gt;"", INDEX('14. HUD Monitoring'!$A$1:$O$101,ROW($E81),5), "")</f>
        <v/>
      </c>
      <c r="AA80" s="441" t="str">
        <f>IF($A80&lt;&gt;"", INDEX('15. CoC Project Description'!$A$1:$O$101,ROW($E80),4), "")</f>
        <v/>
      </c>
      <c r="AB80" s="442" t="str">
        <f>IF($A80&lt;&gt;"", INDEX('16. Opening Doors Goals'!$A$1:$O$101,ROW($E82),5), "")</f>
        <v/>
      </c>
      <c r="AC80" s="441" t="str">
        <f>IF($A80&lt;&gt;"", INDEX('15a. Severity of Needs'!$A$1:$O$101,ROW($E83),5), "")</f>
        <v/>
      </c>
      <c r="AD80" s="442" t="str">
        <f>IF($A80&lt;&gt;"", INDEX('15b. HH w-Zero Income at Entry'!$A$1:$O$101,ROW($E83),5), "")</f>
        <v/>
      </c>
      <c r="AE80" s="441" t="str">
        <f>IF($A80&lt;&gt;"", INDEX('15c. Chronic HH at Entry'!$A$1:$O$101,ROW($E81),5), "")</f>
        <v/>
      </c>
      <c r="AF80" s="442" t="str">
        <f>IF($A80&lt;&gt;"", INDEX('16. Housing First Approach'!$A$1:$O$101,ROW($E80),5), "")</f>
        <v/>
      </c>
      <c r="AG80" s="580" t="str">
        <f>IF($A80&lt;&gt;"", INDEX('17. RHAB Participation'!$A$1:$Q$101,ROW($E82),5), "")</f>
        <v/>
      </c>
      <c r="AH80" s="440" t="str">
        <f>IF($A80&lt;&gt;"", INDEX('18. Attended CoC Meetings'!$A$1:$P$101,ROW($E82),5), "")</f>
        <v/>
      </c>
      <c r="AI80" s="440" t="str">
        <f>IF($A80&lt;&gt;"", INDEX('19. Attended CoC Trainings'!$A$1:$O$101,ROW($E82),5), "")</f>
        <v/>
      </c>
      <c r="AJ80" s="440" t="str">
        <f>IF($A80&lt;&gt;"", INDEX('20. High Quality Data Entry'!$A$1:$O$101,ROW($E80),5), "")</f>
        <v/>
      </c>
      <c r="AK80" s="440" t="str">
        <f>IF($A80&lt;&gt;"", INDEX('21. Timeliness of Data Entry'!$A$1:$O$101,ROW($E80),5), "")</f>
        <v/>
      </c>
      <c r="AL80" s="440" t="str">
        <f>IF($A80&lt;&gt;"", INDEX('25. HMIS Bed Inventory'!$A$1:$O$101,ROW($E80),5), "")</f>
        <v/>
      </c>
    </row>
    <row r="81" spans="1:38" x14ac:dyDescent="0.25">
      <c r="A81" s="35" t="str">
        <f>IF(INDEX('CoC Ranking Data'!$A$1:$CB$106,ROW($E84),4)&lt;&gt;"",INDEX('CoC Ranking Data'!$A$1:$CB$106,ROW($E84),4),"")</f>
        <v/>
      </c>
      <c r="B81" s="35" t="str">
        <f>IF(INDEX('CoC Ranking Data'!$A$1:$CB$106,ROW($E84),5)&lt;&gt;"",INDEX('CoC Ranking Data'!$A$1:$CB$106,ROW($E84),5),"")</f>
        <v/>
      </c>
      <c r="C81" s="300" t="str">
        <f>IF(INDEX('CoC Ranking Data'!$A$1:$CB$106,ROW($E84),6)&lt;&gt;"",INDEX('CoC Ranking Data'!$A$1:$CB$106,ROW($E84),6),"")</f>
        <v/>
      </c>
      <c r="D81" s="300" t="str">
        <f>IF(INDEX('CoC Ranking Data'!$A$1:$CB$106,ROW($E84),7)&lt;&gt;"",INDEX('CoC Ranking Data'!$A$1:$CB$106,ROW($E84),7),"")</f>
        <v/>
      </c>
      <c r="E81" s="297"/>
      <c r="F81" s="443" t="str">
        <f t="shared" si="2"/>
        <v/>
      </c>
      <c r="G81" s="443" t="str">
        <f t="shared" si="3"/>
        <v/>
      </c>
      <c r="H81" s="327" t="str">
        <f>IF($A81&lt;&gt;"", INDEX('1a. Housing Stability (RRH)'!$A$1:$O$101,ROW($E84),5), "")</f>
        <v/>
      </c>
      <c r="I81" s="327" t="str">
        <f>IF($A81&lt;&gt;"", INDEX('1b. Housing Stability (SSO)'!$A$1:$O$101,ROW($E84),5), "")</f>
        <v/>
      </c>
      <c r="J81" s="327" t="str">
        <f>IF($A81&lt;&gt;"", INDEX('1c. Housing Stability (PSH)'!$A$1:$O$101,ROW($E84),5), "")</f>
        <v/>
      </c>
      <c r="K81" s="327" t="str">
        <f>IF($A81&lt;&gt;"", INDEX('2. Returns to Homelessness'!$A$1:$O$101,ROW($E83),5), "")</f>
        <v/>
      </c>
      <c r="L81" s="327" t="str">
        <f>IF($A81&lt;&gt;"", INDEX('3. Safety Improvement (DV Only)'!$A$1:$O$101,ROW($E83),4), "")</f>
        <v/>
      </c>
      <c r="M81" s="327" t="str">
        <f>IF($A81&lt;&gt;"", INDEX('4. Length of Time Homeless'!$A$1:$O$101,ROW($E83),5), "")</f>
        <v/>
      </c>
      <c r="N81" s="327" t="str">
        <f>IF($A81&lt;&gt;"", INDEX('5a. Earned Income Growth'!$A$1:$O$101,ROW($E84),6), "")</f>
        <v/>
      </c>
      <c r="O81" s="327" t="str">
        <f>IF($A81&lt;&gt;"", INDEX('5b. UnEarned Income Growth'!$A$1:$O$101,ROW($E84),6), "")</f>
        <v/>
      </c>
      <c r="P81" s="327" t="str">
        <f>IF($A81&lt;&gt;"", INDEX('5c. Total Income Growth (PSH)'!$A$1:$O$101,ROW($E84),5), "")</f>
        <v/>
      </c>
      <c r="Q81" s="327" t="str">
        <f>IF($A81&lt;&gt;"", INDEX('5d. Income + Only (PSH Only)'!$A$1:$O$101,ROW($E84),5), "")</f>
        <v/>
      </c>
      <c r="R81" s="327" t="str">
        <f>IF($A81&lt;&gt;"", INDEX('6. Non-cash | Mainstream Ben.'!$A$1:$O$101,ROW($E82),5), "")</f>
        <v/>
      </c>
      <c r="S81" s="438" t="str">
        <f>IF($A81&lt;&gt;"", INDEX('7. Project Part. Eligibility'!$A$1:$N$101,ROW($E84),5), "")</f>
        <v/>
      </c>
      <c r="T81" s="438" t="str">
        <f>IF($A81&lt;&gt;"", INDEX('8. Unit Utilization Rate'!$A$1:$O$101,ROW($E83),7), "")</f>
        <v/>
      </c>
      <c r="U81" s="439" t="str">
        <f>IF($A81&lt;&gt;"", INDEX('9. Drawdown Rates'!$A$1:$O$101,ROW($E81),5), "")</f>
        <v/>
      </c>
      <c r="V81" s="439" t="str">
        <f>IF($A81&lt;&gt;"", INDEX('10. Funds recaptured by HUD'!$A$1:$O$101,ROW($E84),5), "")</f>
        <v/>
      </c>
      <c r="W81" s="439" t="str">
        <f>IF($A81&lt;&gt;"", INDEX('11. Timely APR Submission'!$A$1:$O$101,ROW($E81),5), "")</f>
        <v/>
      </c>
      <c r="X81" s="439" t="str">
        <f>IF($A81&lt;&gt;"", INDEX('12. Cost per Household'!$A$1:$N$101,ROW($E82),7), "")</f>
        <v/>
      </c>
      <c r="Y81" s="439" t="str">
        <f>IF($A81&lt;&gt;"", INDEX('13. Cost per Positive Exit'!$A$1:$O$101,ROW($E82),7), "")</f>
        <v/>
      </c>
      <c r="Z81" s="439" t="str">
        <f>IF($A81&lt;&gt;"", INDEX('14. HUD Monitoring'!$A$1:$O$101,ROW($E82),5), "")</f>
        <v/>
      </c>
      <c r="AA81" s="441" t="str">
        <f>IF($A81&lt;&gt;"", INDEX('15. CoC Project Description'!$A$1:$O$101,ROW($E81),4), "")</f>
        <v/>
      </c>
      <c r="AB81" s="442" t="str">
        <f>IF($A81&lt;&gt;"", INDEX('16. Opening Doors Goals'!$A$1:$O$101,ROW($E83),5), "")</f>
        <v/>
      </c>
      <c r="AC81" s="441" t="str">
        <f>IF($A81&lt;&gt;"", INDEX('15a. Severity of Needs'!$A$1:$O$101,ROW($E84),5), "")</f>
        <v/>
      </c>
      <c r="AD81" s="442" t="str">
        <f>IF($A81&lt;&gt;"", INDEX('15b. HH w-Zero Income at Entry'!$A$1:$O$101,ROW($E84),5), "")</f>
        <v/>
      </c>
      <c r="AE81" s="441" t="str">
        <f>IF($A81&lt;&gt;"", INDEX('15c. Chronic HH at Entry'!$A$1:$O$101,ROW($E82),5), "")</f>
        <v/>
      </c>
      <c r="AF81" s="442" t="str">
        <f>IF($A81&lt;&gt;"", INDEX('16. Housing First Approach'!$A$1:$O$101,ROW($E81),5), "")</f>
        <v/>
      </c>
      <c r="AG81" s="580" t="str">
        <f>IF($A81&lt;&gt;"", INDEX('17. RHAB Participation'!$A$1:$Q$101,ROW($E83),5), "")</f>
        <v/>
      </c>
      <c r="AH81" s="440" t="str">
        <f>IF($A81&lt;&gt;"", INDEX('18. Attended CoC Meetings'!$A$1:$P$101,ROW($E83),5), "")</f>
        <v/>
      </c>
      <c r="AI81" s="440" t="str">
        <f>IF($A81&lt;&gt;"", INDEX('19. Attended CoC Trainings'!$A$1:$O$101,ROW($E83),5), "")</f>
        <v/>
      </c>
      <c r="AJ81" s="440" t="str">
        <f>IF($A81&lt;&gt;"", INDEX('20. High Quality Data Entry'!$A$1:$O$101,ROW($E81),5), "")</f>
        <v/>
      </c>
      <c r="AK81" s="440" t="str">
        <f>IF($A81&lt;&gt;"", INDEX('21. Timeliness of Data Entry'!$A$1:$O$101,ROW($E81),5), "")</f>
        <v/>
      </c>
      <c r="AL81" s="440" t="str">
        <f>IF($A81&lt;&gt;"", INDEX('25. HMIS Bed Inventory'!$A$1:$O$101,ROW($E81),5), "")</f>
        <v/>
      </c>
    </row>
    <row r="82" spans="1:38" x14ac:dyDescent="0.25">
      <c r="A82" s="35" t="str">
        <f>IF(INDEX('CoC Ranking Data'!$A$1:$CB$106,ROW($E85),4)&lt;&gt;"",INDEX('CoC Ranking Data'!$A$1:$CB$106,ROW($E85),4),"")</f>
        <v/>
      </c>
      <c r="B82" s="35" t="str">
        <f>IF(INDEX('CoC Ranking Data'!$A$1:$CB$106,ROW($E85),5)&lt;&gt;"",INDEX('CoC Ranking Data'!$A$1:$CB$106,ROW($E85),5),"")</f>
        <v/>
      </c>
      <c r="C82" s="300" t="str">
        <f>IF(INDEX('CoC Ranking Data'!$A$1:$CB$106,ROW($E85),6)&lt;&gt;"",INDEX('CoC Ranking Data'!$A$1:$CB$106,ROW($E85),6),"")</f>
        <v/>
      </c>
      <c r="D82" s="300" t="str">
        <f>IF(INDEX('CoC Ranking Data'!$A$1:$CB$106,ROW($E85),7)&lt;&gt;"",INDEX('CoC Ranking Data'!$A$1:$CB$106,ROW($E85),7),"")</f>
        <v/>
      </c>
      <c r="E82" s="297"/>
      <c r="F82" s="443" t="str">
        <f t="shared" si="2"/>
        <v/>
      </c>
      <c r="G82" s="443" t="str">
        <f t="shared" si="3"/>
        <v/>
      </c>
      <c r="H82" s="327" t="str">
        <f>IF($A82&lt;&gt;"", INDEX('1a. Housing Stability (RRH)'!$A$1:$O$101,ROW($E85),5), "")</f>
        <v/>
      </c>
      <c r="I82" s="327" t="str">
        <f>IF($A82&lt;&gt;"", INDEX('1b. Housing Stability (SSO)'!$A$1:$O$101,ROW($E85),5), "")</f>
        <v/>
      </c>
      <c r="J82" s="327" t="str">
        <f>IF($A82&lt;&gt;"", INDEX('1c. Housing Stability (PSH)'!$A$1:$O$101,ROW($E85),5), "")</f>
        <v/>
      </c>
      <c r="K82" s="327" t="str">
        <f>IF($A82&lt;&gt;"", INDEX('2. Returns to Homelessness'!$A$1:$O$101,ROW($E84),5), "")</f>
        <v/>
      </c>
      <c r="L82" s="327" t="str">
        <f>IF($A82&lt;&gt;"", INDEX('3. Safety Improvement (DV Only)'!$A$1:$O$101,ROW($E84),4), "")</f>
        <v/>
      </c>
      <c r="M82" s="327" t="str">
        <f>IF($A82&lt;&gt;"", INDEX('4. Length of Time Homeless'!$A$1:$O$101,ROW($E84),5), "")</f>
        <v/>
      </c>
      <c r="N82" s="327" t="str">
        <f>IF($A82&lt;&gt;"", INDEX('5a. Earned Income Growth'!$A$1:$O$101,ROW($E85),6), "")</f>
        <v/>
      </c>
      <c r="O82" s="327" t="str">
        <f>IF($A82&lt;&gt;"", INDEX('5b. UnEarned Income Growth'!$A$1:$O$101,ROW($E85),6), "")</f>
        <v/>
      </c>
      <c r="P82" s="327" t="str">
        <f>IF($A82&lt;&gt;"", INDEX('5c. Total Income Growth (PSH)'!$A$1:$O$101,ROW($E85),5), "")</f>
        <v/>
      </c>
      <c r="Q82" s="327" t="str">
        <f>IF($A82&lt;&gt;"", INDEX('5d. Income + Only (PSH Only)'!$A$1:$O$101,ROW($E85),5), "")</f>
        <v/>
      </c>
      <c r="R82" s="327" t="str">
        <f>IF($A82&lt;&gt;"", INDEX('6. Non-cash | Mainstream Ben.'!$A$1:$O$101,ROW($E83),5), "")</f>
        <v/>
      </c>
      <c r="S82" s="438" t="str">
        <f>IF($A82&lt;&gt;"", INDEX('7. Project Part. Eligibility'!$A$1:$N$101,ROW($E85),5), "")</f>
        <v/>
      </c>
      <c r="T82" s="438" t="str">
        <f>IF($A82&lt;&gt;"", INDEX('8. Unit Utilization Rate'!$A$1:$O$101,ROW($E84),7), "")</f>
        <v/>
      </c>
      <c r="U82" s="439" t="str">
        <f>IF($A82&lt;&gt;"", INDEX('9. Drawdown Rates'!$A$1:$O$101,ROW($E82),5), "")</f>
        <v/>
      </c>
      <c r="V82" s="439" t="str">
        <f>IF($A82&lt;&gt;"", INDEX('10. Funds recaptured by HUD'!$A$1:$O$101,ROW($E85),5), "")</f>
        <v/>
      </c>
      <c r="W82" s="439" t="str">
        <f>IF($A82&lt;&gt;"", INDEX('11. Timely APR Submission'!$A$1:$O$101,ROW($E82),5), "")</f>
        <v/>
      </c>
      <c r="X82" s="439" t="str">
        <f>IF($A82&lt;&gt;"", INDEX('12. Cost per Household'!$A$1:$N$101,ROW($E83),7), "")</f>
        <v/>
      </c>
      <c r="Y82" s="439" t="str">
        <f>IF($A82&lt;&gt;"", INDEX('13. Cost per Positive Exit'!$A$1:$O$101,ROW($E83),7), "")</f>
        <v/>
      </c>
      <c r="Z82" s="439" t="str">
        <f>IF($A82&lt;&gt;"", INDEX('14. HUD Monitoring'!$A$1:$O$101,ROW($E83),5), "")</f>
        <v/>
      </c>
      <c r="AA82" s="441" t="str">
        <f>IF($A82&lt;&gt;"", INDEX('15. CoC Project Description'!$A$1:$O$101,ROW($E82),4), "")</f>
        <v/>
      </c>
      <c r="AB82" s="442" t="str">
        <f>IF($A82&lt;&gt;"", INDEX('16. Opening Doors Goals'!$A$1:$O$101,ROW($E84),5), "")</f>
        <v/>
      </c>
      <c r="AC82" s="441" t="str">
        <f>IF($A82&lt;&gt;"", INDEX('15a. Severity of Needs'!$A$1:$O$101,ROW($E85),5), "")</f>
        <v/>
      </c>
      <c r="AD82" s="442" t="str">
        <f>IF($A82&lt;&gt;"", INDEX('15b. HH w-Zero Income at Entry'!$A$1:$O$101,ROW($E85),5), "")</f>
        <v/>
      </c>
      <c r="AE82" s="441" t="str">
        <f>IF($A82&lt;&gt;"", INDEX('15c. Chronic HH at Entry'!$A$1:$O$101,ROW($E83),5), "")</f>
        <v/>
      </c>
      <c r="AF82" s="442" t="str">
        <f>IF($A82&lt;&gt;"", INDEX('16. Housing First Approach'!$A$1:$O$101,ROW($E82),5), "")</f>
        <v/>
      </c>
      <c r="AG82" s="580" t="str">
        <f>IF($A82&lt;&gt;"", INDEX('17. RHAB Participation'!$A$1:$Q$101,ROW($E84),5), "")</f>
        <v/>
      </c>
      <c r="AH82" s="440" t="str">
        <f>IF($A82&lt;&gt;"", INDEX('18. Attended CoC Meetings'!$A$1:$P$101,ROW($E84),5), "")</f>
        <v/>
      </c>
      <c r="AI82" s="440" t="str">
        <f>IF($A82&lt;&gt;"", INDEX('19. Attended CoC Trainings'!$A$1:$O$101,ROW($E84),5), "")</f>
        <v/>
      </c>
      <c r="AJ82" s="440" t="str">
        <f>IF($A82&lt;&gt;"", INDEX('20. High Quality Data Entry'!$A$1:$O$101,ROW($E82),5), "")</f>
        <v/>
      </c>
      <c r="AK82" s="440" t="str">
        <f>IF($A82&lt;&gt;"", INDEX('21. Timeliness of Data Entry'!$A$1:$O$101,ROW($E82),5), "")</f>
        <v/>
      </c>
      <c r="AL82" s="440" t="str">
        <f>IF($A82&lt;&gt;"", INDEX('25. HMIS Bed Inventory'!$A$1:$O$101,ROW($E82),5), "")</f>
        <v/>
      </c>
    </row>
    <row r="83" spans="1:38" x14ac:dyDescent="0.25">
      <c r="A83" s="35" t="str">
        <f>IF(INDEX('CoC Ranking Data'!$A$1:$CB$106,ROW($E86),4)&lt;&gt;"",INDEX('CoC Ranking Data'!$A$1:$CB$106,ROW($E86),4),"")</f>
        <v/>
      </c>
      <c r="B83" s="35" t="str">
        <f>IF(INDEX('CoC Ranking Data'!$A$1:$CB$106,ROW($E86),5)&lt;&gt;"",INDEX('CoC Ranking Data'!$A$1:$CB$106,ROW($E86),5),"")</f>
        <v/>
      </c>
      <c r="C83" s="300" t="str">
        <f>IF(INDEX('CoC Ranking Data'!$A$1:$CB$106,ROW($E86),6)&lt;&gt;"",INDEX('CoC Ranking Data'!$A$1:$CB$106,ROW($E86),6),"")</f>
        <v/>
      </c>
      <c r="D83" s="300" t="str">
        <f>IF(INDEX('CoC Ranking Data'!$A$1:$CB$106,ROW($E86),7)&lt;&gt;"",INDEX('CoC Ranking Data'!$A$1:$CB$106,ROW($E86),7),"")</f>
        <v/>
      </c>
      <c r="E83" s="297"/>
      <c r="F83" s="443" t="str">
        <f t="shared" si="2"/>
        <v/>
      </c>
      <c r="G83" s="443" t="str">
        <f t="shared" si="3"/>
        <v/>
      </c>
      <c r="H83" s="327" t="str">
        <f>IF($A83&lt;&gt;"", INDEX('1a. Housing Stability (RRH)'!$A$1:$O$101,ROW($E86),5), "")</f>
        <v/>
      </c>
      <c r="I83" s="327" t="str">
        <f>IF($A83&lt;&gt;"", INDEX('1b. Housing Stability (SSO)'!$A$1:$O$101,ROW($E86),5), "")</f>
        <v/>
      </c>
      <c r="J83" s="327" t="str">
        <f>IF($A83&lt;&gt;"", INDEX('1c. Housing Stability (PSH)'!$A$1:$O$101,ROW($E86),5), "")</f>
        <v/>
      </c>
      <c r="K83" s="327" t="str">
        <f>IF($A83&lt;&gt;"", INDEX('2. Returns to Homelessness'!$A$1:$O$101,ROW($E85),5), "")</f>
        <v/>
      </c>
      <c r="L83" s="327" t="str">
        <f>IF($A83&lt;&gt;"", INDEX('3. Safety Improvement (DV Only)'!$A$1:$O$101,ROW($E85),4), "")</f>
        <v/>
      </c>
      <c r="M83" s="327" t="str">
        <f>IF($A83&lt;&gt;"", INDEX('4. Length of Time Homeless'!$A$1:$O$101,ROW($E85),5), "")</f>
        <v/>
      </c>
      <c r="N83" s="327" t="str">
        <f>IF($A83&lt;&gt;"", INDEX('5a. Earned Income Growth'!$A$1:$O$101,ROW($E86),6), "")</f>
        <v/>
      </c>
      <c r="O83" s="327" t="str">
        <f>IF($A83&lt;&gt;"", INDEX('5b. UnEarned Income Growth'!$A$1:$O$101,ROW($E86),6), "")</f>
        <v/>
      </c>
      <c r="P83" s="327" t="str">
        <f>IF($A83&lt;&gt;"", INDEX('5c. Total Income Growth (PSH)'!$A$1:$O$101,ROW($E86),5), "")</f>
        <v/>
      </c>
      <c r="Q83" s="327" t="str">
        <f>IF($A83&lt;&gt;"", INDEX('5d. Income + Only (PSH Only)'!$A$1:$O$101,ROW($E86),5), "")</f>
        <v/>
      </c>
      <c r="R83" s="327" t="str">
        <f>IF($A83&lt;&gt;"", INDEX('6. Non-cash | Mainstream Ben.'!$A$1:$O$101,ROW($E84),5), "")</f>
        <v/>
      </c>
      <c r="S83" s="438" t="str">
        <f>IF($A83&lt;&gt;"", INDEX('7. Project Part. Eligibility'!$A$1:$N$101,ROW($E86),5), "")</f>
        <v/>
      </c>
      <c r="T83" s="438" t="str">
        <f>IF($A83&lt;&gt;"", INDEX('8. Unit Utilization Rate'!$A$1:$O$101,ROW($E85),7), "")</f>
        <v/>
      </c>
      <c r="U83" s="439" t="str">
        <f>IF($A83&lt;&gt;"", INDEX('9. Drawdown Rates'!$A$1:$O$101,ROW($E83),5), "")</f>
        <v/>
      </c>
      <c r="V83" s="439" t="str">
        <f>IF($A83&lt;&gt;"", INDEX('10. Funds recaptured by HUD'!$A$1:$O$101,ROW($E86),5), "")</f>
        <v/>
      </c>
      <c r="W83" s="439" t="str">
        <f>IF($A83&lt;&gt;"", INDEX('11. Timely APR Submission'!$A$1:$O$101,ROW($E83),5), "")</f>
        <v/>
      </c>
      <c r="X83" s="439" t="str">
        <f>IF($A83&lt;&gt;"", INDEX('12. Cost per Household'!$A$1:$N$101,ROW($E84),7), "")</f>
        <v/>
      </c>
      <c r="Y83" s="439" t="str">
        <f>IF($A83&lt;&gt;"", INDEX('13. Cost per Positive Exit'!$A$1:$O$101,ROW($E84),7), "")</f>
        <v/>
      </c>
      <c r="Z83" s="439" t="str">
        <f>IF($A83&lt;&gt;"", INDEX('14. HUD Monitoring'!$A$1:$O$101,ROW($E84),5), "")</f>
        <v/>
      </c>
      <c r="AA83" s="441" t="str">
        <f>IF($A83&lt;&gt;"", INDEX('15. CoC Project Description'!$A$1:$O$101,ROW($E83),4), "")</f>
        <v/>
      </c>
      <c r="AB83" s="442" t="str">
        <f>IF($A83&lt;&gt;"", INDEX('16. Opening Doors Goals'!$A$1:$O$101,ROW($E85),5), "")</f>
        <v/>
      </c>
      <c r="AC83" s="441" t="str">
        <f>IF($A83&lt;&gt;"", INDEX('15a. Severity of Needs'!$A$1:$O$101,ROW($E86),5), "")</f>
        <v/>
      </c>
      <c r="AD83" s="442" t="str">
        <f>IF($A83&lt;&gt;"", INDEX('15b. HH w-Zero Income at Entry'!$A$1:$O$101,ROW($E86),5), "")</f>
        <v/>
      </c>
      <c r="AE83" s="441" t="str">
        <f>IF($A83&lt;&gt;"", INDEX('15c. Chronic HH at Entry'!$A$1:$O$101,ROW($E84),5), "")</f>
        <v/>
      </c>
      <c r="AF83" s="442" t="str">
        <f>IF($A83&lt;&gt;"", INDEX('16. Housing First Approach'!$A$1:$O$101,ROW($E83),5), "")</f>
        <v/>
      </c>
      <c r="AG83" s="580" t="str">
        <f>IF($A83&lt;&gt;"", INDEX('17. RHAB Participation'!$A$1:$Q$101,ROW($E85),5), "")</f>
        <v/>
      </c>
      <c r="AH83" s="440" t="str">
        <f>IF($A83&lt;&gt;"", INDEX('18. Attended CoC Meetings'!$A$1:$P$101,ROW($E85),5), "")</f>
        <v/>
      </c>
      <c r="AI83" s="440" t="str">
        <f>IF($A83&lt;&gt;"", INDEX('19. Attended CoC Trainings'!$A$1:$O$101,ROW($E85),5), "")</f>
        <v/>
      </c>
      <c r="AJ83" s="440" t="str">
        <f>IF($A83&lt;&gt;"", INDEX('20. High Quality Data Entry'!$A$1:$O$101,ROW($E83),5), "")</f>
        <v/>
      </c>
      <c r="AK83" s="440" t="str">
        <f>IF($A83&lt;&gt;"", INDEX('21. Timeliness of Data Entry'!$A$1:$O$101,ROW($E83),5), "")</f>
        <v/>
      </c>
      <c r="AL83" s="440" t="str">
        <f>IF($A83&lt;&gt;"", INDEX('25. HMIS Bed Inventory'!$A$1:$O$101,ROW($E83),5), "")</f>
        <v/>
      </c>
    </row>
    <row r="84" spans="1:38" x14ac:dyDescent="0.25">
      <c r="A84" s="35" t="str">
        <f>IF(INDEX('CoC Ranking Data'!$A$1:$CB$106,ROW($E87),4)&lt;&gt;"",INDEX('CoC Ranking Data'!$A$1:$CB$106,ROW($E87),4),"")</f>
        <v/>
      </c>
      <c r="B84" s="35" t="str">
        <f>IF(INDEX('CoC Ranking Data'!$A$1:$CB$106,ROW($E87),5)&lt;&gt;"",INDEX('CoC Ranking Data'!$A$1:$CB$106,ROW($E87),5),"")</f>
        <v/>
      </c>
      <c r="C84" s="300" t="str">
        <f>IF(INDEX('CoC Ranking Data'!$A$1:$CB$106,ROW($E87),6)&lt;&gt;"",INDEX('CoC Ranking Data'!$A$1:$CB$106,ROW($E87),6),"")</f>
        <v/>
      </c>
      <c r="D84" s="300" t="str">
        <f>IF(INDEX('CoC Ranking Data'!$A$1:$CB$106,ROW($E87),7)&lt;&gt;"",INDEX('CoC Ranking Data'!$A$1:$CB$106,ROW($E87),7),"")</f>
        <v/>
      </c>
      <c r="E84" s="297"/>
      <c r="F84" s="443" t="str">
        <f t="shared" si="2"/>
        <v/>
      </c>
      <c r="G84" s="443" t="str">
        <f t="shared" si="3"/>
        <v/>
      </c>
      <c r="H84" s="327" t="str">
        <f>IF($A84&lt;&gt;"", INDEX('1a. Housing Stability (RRH)'!$A$1:$O$101,ROW($E87),5), "")</f>
        <v/>
      </c>
      <c r="I84" s="327" t="str">
        <f>IF($A84&lt;&gt;"", INDEX('1b. Housing Stability (SSO)'!$A$1:$O$101,ROW($E87),5), "")</f>
        <v/>
      </c>
      <c r="J84" s="327" t="str">
        <f>IF($A84&lt;&gt;"", INDEX('1c. Housing Stability (PSH)'!$A$1:$O$101,ROW($E87),5), "")</f>
        <v/>
      </c>
      <c r="K84" s="327" t="str">
        <f>IF($A84&lt;&gt;"", INDEX('2. Returns to Homelessness'!$A$1:$O$101,ROW($E86),5), "")</f>
        <v/>
      </c>
      <c r="L84" s="327" t="str">
        <f>IF($A84&lt;&gt;"", INDEX('3. Safety Improvement (DV Only)'!$A$1:$O$101,ROW($E86),4), "")</f>
        <v/>
      </c>
      <c r="M84" s="327" t="str">
        <f>IF($A84&lt;&gt;"", INDEX('4. Length of Time Homeless'!$A$1:$O$101,ROW($E86),5), "")</f>
        <v/>
      </c>
      <c r="N84" s="327" t="str">
        <f>IF($A84&lt;&gt;"", INDEX('5a. Earned Income Growth'!$A$1:$O$101,ROW($E87),6), "")</f>
        <v/>
      </c>
      <c r="O84" s="327" t="str">
        <f>IF($A84&lt;&gt;"", INDEX('5b. UnEarned Income Growth'!$A$1:$O$101,ROW($E87),6), "")</f>
        <v/>
      </c>
      <c r="P84" s="327" t="str">
        <f>IF($A84&lt;&gt;"", INDEX('5c. Total Income Growth (PSH)'!$A$1:$O$101,ROW($E87),5), "")</f>
        <v/>
      </c>
      <c r="Q84" s="327" t="str">
        <f>IF($A84&lt;&gt;"", INDEX('5d. Income + Only (PSH Only)'!$A$1:$O$101,ROW($E87),5), "")</f>
        <v/>
      </c>
      <c r="R84" s="327" t="str">
        <f>IF($A84&lt;&gt;"", INDEX('6. Non-cash | Mainstream Ben.'!$A$1:$O$101,ROW($E85),5), "")</f>
        <v/>
      </c>
      <c r="S84" s="438" t="str">
        <f>IF($A84&lt;&gt;"", INDEX('7. Project Part. Eligibility'!$A$1:$N$101,ROW($E87),5), "")</f>
        <v/>
      </c>
      <c r="T84" s="438" t="str">
        <f>IF($A84&lt;&gt;"", INDEX('8. Unit Utilization Rate'!$A$1:$O$101,ROW($E86),7), "")</f>
        <v/>
      </c>
      <c r="U84" s="439" t="str">
        <f>IF($A84&lt;&gt;"", INDEX('9. Drawdown Rates'!$A$1:$O$101,ROW($E84),5), "")</f>
        <v/>
      </c>
      <c r="V84" s="439" t="str">
        <f>IF($A84&lt;&gt;"", INDEX('10. Funds recaptured by HUD'!$A$1:$O$101,ROW($E87),5), "")</f>
        <v/>
      </c>
      <c r="W84" s="439" t="str">
        <f>IF($A84&lt;&gt;"", INDEX('11. Timely APR Submission'!$A$1:$O$101,ROW($E84),5), "")</f>
        <v/>
      </c>
      <c r="X84" s="439" t="str">
        <f>IF($A84&lt;&gt;"", INDEX('12. Cost per Household'!$A$1:$N$101,ROW($E85),7), "")</f>
        <v/>
      </c>
      <c r="Y84" s="439" t="str">
        <f>IF($A84&lt;&gt;"", INDEX('13. Cost per Positive Exit'!$A$1:$O$101,ROW($E85),7), "")</f>
        <v/>
      </c>
      <c r="Z84" s="439" t="str">
        <f>IF($A84&lt;&gt;"", INDEX('14. HUD Monitoring'!$A$1:$O$101,ROW($E85),5), "")</f>
        <v/>
      </c>
      <c r="AA84" s="441" t="str">
        <f>IF($A84&lt;&gt;"", INDEX('15. CoC Project Description'!$A$1:$O$101,ROW($E84),4), "")</f>
        <v/>
      </c>
      <c r="AB84" s="442" t="str">
        <f>IF($A84&lt;&gt;"", INDEX('16. Opening Doors Goals'!$A$1:$O$101,ROW($E86),5), "")</f>
        <v/>
      </c>
      <c r="AC84" s="441" t="str">
        <f>IF($A84&lt;&gt;"", INDEX('15a. Severity of Needs'!$A$1:$O$101,ROW($E87),5), "")</f>
        <v/>
      </c>
      <c r="AD84" s="442" t="str">
        <f>IF($A84&lt;&gt;"", INDEX('15b. HH w-Zero Income at Entry'!$A$1:$O$101,ROW($E87),5), "")</f>
        <v/>
      </c>
      <c r="AE84" s="441" t="str">
        <f>IF($A84&lt;&gt;"", INDEX('15c. Chronic HH at Entry'!$A$1:$O$101,ROW($E85),5), "")</f>
        <v/>
      </c>
      <c r="AF84" s="442" t="str">
        <f>IF($A84&lt;&gt;"", INDEX('16. Housing First Approach'!$A$1:$O$101,ROW($E84),5), "")</f>
        <v/>
      </c>
      <c r="AG84" s="580" t="str">
        <f>IF($A84&lt;&gt;"", INDEX('17. RHAB Participation'!$A$1:$Q$101,ROW($E86),5), "")</f>
        <v/>
      </c>
      <c r="AH84" s="440" t="str">
        <f>IF($A84&lt;&gt;"", INDEX('18. Attended CoC Meetings'!$A$1:$P$101,ROW($E86),5), "")</f>
        <v/>
      </c>
      <c r="AI84" s="440" t="str">
        <f>IF($A84&lt;&gt;"", INDEX('19. Attended CoC Trainings'!$A$1:$O$101,ROW($E86),5), "")</f>
        <v/>
      </c>
      <c r="AJ84" s="440" t="str">
        <f>IF($A84&lt;&gt;"", INDEX('20. High Quality Data Entry'!$A$1:$O$101,ROW($E84),5), "")</f>
        <v/>
      </c>
      <c r="AK84" s="440" t="str">
        <f>IF($A84&lt;&gt;"", INDEX('21. Timeliness of Data Entry'!$A$1:$O$101,ROW($E84),5), "")</f>
        <v/>
      </c>
      <c r="AL84" s="440" t="str">
        <f>IF($A84&lt;&gt;"", INDEX('25. HMIS Bed Inventory'!$A$1:$O$101,ROW($E84),5), "")</f>
        <v/>
      </c>
    </row>
    <row r="85" spans="1:38" x14ac:dyDescent="0.25">
      <c r="A85" s="35" t="str">
        <f>IF(INDEX('CoC Ranking Data'!$A$1:$CB$106,ROW($E88),4)&lt;&gt;"",INDEX('CoC Ranking Data'!$A$1:$CB$106,ROW($E88),4),"")</f>
        <v/>
      </c>
      <c r="B85" s="35" t="str">
        <f>IF(INDEX('CoC Ranking Data'!$A$1:$CB$106,ROW($E88),5)&lt;&gt;"",INDEX('CoC Ranking Data'!$A$1:$CB$106,ROW($E88),5),"")</f>
        <v/>
      </c>
      <c r="C85" s="300" t="str">
        <f>IF(INDEX('CoC Ranking Data'!$A$1:$CB$106,ROW($E88),6)&lt;&gt;"",INDEX('CoC Ranking Data'!$A$1:$CB$106,ROW($E88),6),"")</f>
        <v/>
      </c>
      <c r="D85" s="300" t="str">
        <f>IF(INDEX('CoC Ranking Data'!$A$1:$CB$106,ROW($E88),7)&lt;&gt;"",INDEX('CoC Ranking Data'!$A$1:$CB$106,ROW($E88),7),"")</f>
        <v/>
      </c>
      <c r="E85" s="297"/>
      <c r="F85" s="443" t="str">
        <f t="shared" si="2"/>
        <v/>
      </c>
      <c r="G85" s="443" t="str">
        <f t="shared" si="3"/>
        <v/>
      </c>
      <c r="H85" s="327" t="str">
        <f>IF($A85&lt;&gt;"", INDEX('1a. Housing Stability (RRH)'!$A$1:$O$101,ROW($E88),5), "")</f>
        <v/>
      </c>
      <c r="I85" s="327" t="str">
        <f>IF($A85&lt;&gt;"", INDEX('1b. Housing Stability (SSO)'!$A$1:$O$101,ROW($E88),5), "")</f>
        <v/>
      </c>
      <c r="J85" s="327" t="str">
        <f>IF($A85&lt;&gt;"", INDEX('1c. Housing Stability (PSH)'!$A$1:$O$101,ROW($E88),5), "")</f>
        <v/>
      </c>
      <c r="K85" s="327" t="str">
        <f>IF($A85&lt;&gt;"", INDEX('2. Returns to Homelessness'!$A$1:$O$101,ROW($E87),5), "")</f>
        <v/>
      </c>
      <c r="L85" s="327" t="str">
        <f>IF($A85&lt;&gt;"", INDEX('3. Safety Improvement (DV Only)'!$A$1:$O$101,ROW($E87),4), "")</f>
        <v/>
      </c>
      <c r="M85" s="327" t="str">
        <f>IF($A85&lt;&gt;"", INDEX('4. Length of Time Homeless'!$A$1:$O$101,ROW($E87),5), "")</f>
        <v/>
      </c>
      <c r="N85" s="327" t="str">
        <f>IF($A85&lt;&gt;"", INDEX('5a. Earned Income Growth'!$A$1:$O$101,ROW($E88),6), "")</f>
        <v/>
      </c>
      <c r="O85" s="327" t="str">
        <f>IF($A85&lt;&gt;"", INDEX('5b. UnEarned Income Growth'!$A$1:$O$101,ROW($E88),6), "")</f>
        <v/>
      </c>
      <c r="P85" s="327" t="str">
        <f>IF($A85&lt;&gt;"", INDEX('5c. Total Income Growth (PSH)'!$A$1:$O$101,ROW($E88),5), "")</f>
        <v/>
      </c>
      <c r="Q85" s="327" t="str">
        <f>IF($A85&lt;&gt;"", INDEX('5d. Income + Only (PSH Only)'!$A$1:$O$101,ROW($E88),5), "")</f>
        <v/>
      </c>
      <c r="R85" s="327" t="str">
        <f>IF($A85&lt;&gt;"", INDEX('6. Non-cash | Mainstream Ben.'!$A$1:$O$101,ROW($E86),5), "")</f>
        <v/>
      </c>
      <c r="S85" s="438" t="str">
        <f>IF($A85&lt;&gt;"", INDEX('7. Project Part. Eligibility'!$A$1:$N$101,ROW($E88),5), "")</f>
        <v/>
      </c>
      <c r="T85" s="438" t="str">
        <f>IF($A85&lt;&gt;"", INDEX('8. Unit Utilization Rate'!$A$1:$O$101,ROW($E87),7), "")</f>
        <v/>
      </c>
      <c r="U85" s="439" t="str">
        <f>IF($A85&lt;&gt;"", INDEX('9. Drawdown Rates'!$A$1:$O$101,ROW($E85),5), "")</f>
        <v/>
      </c>
      <c r="V85" s="439" t="str">
        <f>IF($A85&lt;&gt;"", INDEX('10. Funds recaptured by HUD'!$A$1:$O$101,ROW($E88),5), "")</f>
        <v/>
      </c>
      <c r="W85" s="439" t="str">
        <f>IF($A85&lt;&gt;"", INDEX('11. Timely APR Submission'!$A$1:$O$101,ROW($E85),5), "")</f>
        <v/>
      </c>
      <c r="X85" s="439" t="str">
        <f>IF($A85&lt;&gt;"", INDEX('12. Cost per Household'!$A$1:$N$101,ROW($E86),7), "")</f>
        <v/>
      </c>
      <c r="Y85" s="439" t="str">
        <f>IF($A85&lt;&gt;"", INDEX('13. Cost per Positive Exit'!$A$1:$O$101,ROW($E86),7), "")</f>
        <v/>
      </c>
      <c r="Z85" s="439" t="str">
        <f>IF($A85&lt;&gt;"", INDEX('14. HUD Monitoring'!$A$1:$O$101,ROW($E86),5), "")</f>
        <v/>
      </c>
      <c r="AA85" s="441" t="str">
        <f>IF($A85&lt;&gt;"", INDEX('15. CoC Project Description'!$A$1:$O$101,ROW($E85),4), "")</f>
        <v/>
      </c>
      <c r="AB85" s="442" t="str">
        <f>IF($A85&lt;&gt;"", INDEX('16. Opening Doors Goals'!$A$1:$O$101,ROW($E87),5), "")</f>
        <v/>
      </c>
      <c r="AC85" s="441" t="str">
        <f>IF($A85&lt;&gt;"", INDEX('15a. Severity of Needs'!$A$1:$O$101,ROW($E88),5), "")</f>
        <v/>
      </c>
      <c r="AD85" s="442" t="str">
        <f>IF($A85&lt;&gt;"", INDEX('15b. HH w-Zero Income at Entry'!$A$1:$O$101,ROW($E88),5), "")</f>
        <v/>
      </c>
      <c r="AE85" s="441" t="str">
        <f>IF($A85&lt;&gt;"", INDEX('15c. Chronic HH at Entry'!$A$1:$O$101,ROW($E86),5), "")</f>
        <v/>
      </c>
      <c r="AF85" s="442" t="str">
        <f>IF($A85&lt;&gt;"", INDEX('16. Housing First Approach'!$A$1:$O$101,ROW($E85),5), "")</f>
        <v/>
      </c>
      <c r="AG85" s="580" t="str">
        <f>IF($A85&lt;&gt;"", INDEX('17. RHAB Participation'!$A$1:$Q$101,ROW($E87),5), "")</f>
        <v/>
      </c>
      <c r="AH85" s="440" t="str">
        <f>IF($A85&lt;&gt;"", INDEX('18. Attended CoC Meetings'!$A$1:$P$101,ROW($E87),5), "")</f>
        <v/>
      </c>
      <c r="AI85" s="440" t="str">
        <f>IF($A85&lt;&gt;"", INDEX('19. Attended CoC Trainings'!$A$1:$O$101,ROW($E87),5), "")</f>
        <v/>
      </c>
      <c r="AJ85" s="440" t="str">
        <f>IF($A85&lt;&gt;"", INDEX('20. High Quality Data Entry'!$A$1:$O$101,ROW($E85),5), "")</f>
        <v/>
      </c>
      <c r="AK85" s="440" t="str">
        <f>IF($A85&lt;&gt;"", INDEX('21. Timeliness of Data Entry'!$A$1:$O$101,ROW($E85),5), "")</f>
        <v/>
      </c>
      <c r="AL85" s="440" t="str">
        <f>IF($A85&lt;&gt;"", INDEX('25. HMIS Bed Inventory'!$A$1:$O$101,ROW($E85),5), "")</f>
        <v/>
      </c>
    </row>
    <row r="86" spans="1:38" x14ac:dyDescent="0.25">
      <c r="A86" s="35" t="str">
        <f>IF(INDEX('CoC Ranking Data'!$A$1:$CB$106,ROW($E89),4)&lt;&gt;"",INDEX('CoC Ranking Data'!$A$1:$CB$106,ROW($E89),4),"")</f>
        <v/>
      </c>
      <c r="B86" s="35" t="str">
        <f>IF(INDEX('CoC Ranking Data'!$A$1:$CB$106,ROW($E89),5)&lt;&gt;"",INDEX('CoC Ranking Data'!$A$1:$CB$106,ROW($E89),5),"")</f>
        <v/>
      </c>
      <c r="C86" s="300" t="str">
        <f>IF(INDEX('CoC Ranking Data'!$A$1:$CB$106,ROW($E89),6)&lt;&gt;"",INDEX('CoC Ranking Data'!$A$1:$CB$106,ROW($E89),6),"")</f>
        <v/>
      </c>
      <c r="D86" s="300" t="str">
        <f>IF(INDEX('CoC Ranking Data'!$A$1:$CB$106,ROW($E89),7)&lt;&gt;"",INDEX('CoC Ranking Data'!$A$1:$CB$106,ROW($E89),7),"")</f>
        <v/>
      </c>
      <c r="E86" s="297"/>
      <c r="F86" s="443" t="str">
        <f t="shared" si="2"/>
        <v/>
      </c>
      <c r="G86" s="443" t="str">
        <f t="shared" si="3"/>
        <v/>
      </c>
      <c r="H86" s="327" t="str">
        <f>IF($A86&lt;&gt;"", INDEX('1a. Housing Stability (RRH)'!$A$1:$O$101,ROW($E89),5), "")</f>
        <v/>
      </c>
      <c r="I86" s="327" t="str">
        <f>IF($A86&lt;&gt;"", INDEX('1b. Housing Stability (SSO)'!$A$1:$O$101,ROW($E89),5), "")</f>
        <v/>
      </c>
      <c r="J86" s="327" t="str">
        <f>IF($A86&lt;&gt;"", INDEX('1c. Housing Stability (PSH)'!$A$1:$O$101,ROW($E89),5), "")</f>
        <v/>
      </c>
      <c r="K86" s="327" t="str">
        <f>IF($A86&lt;&gt;"", INDEX('2. Returns to Homelessness'!$A$1:$O$101,ROW($E88),5), "")</f>
        <v/>
      </c>
      <c r="L86" s="327" t="str">
        <f>IF($A86&lt;&gt;"", INDEX('3. Safety Improvement (DV Only)'!$A$1:$O$101,ROW($E88),4), "")</f>
        <v/>
      </c>
      <c r="M86" s="327" t="str">
        <f>IF($A86&lt;&gt;"", INDEX('4. Length of Time Homeless'!$A$1:$O$101,ROW($E88),5), "")</f>
        <v/>
      </c>
      <c r="N86" s="327" t="str">
        <f>IF($A86&lt;&gt;"", INDEX('5a. Earned Income Growth'!$A$1:$O$101,ROW($E89),6), "")</f>
        <v/>
      </c>
      <c r="O86" s="327" t="str">
        <f>IF($A86&lt;&gt;"", INDEX('5b. UnEarned Income Growth'!$A$1:$O$101,ROW($E89),6), "")</f>
        <v/>
      </c>
      <c r="P86" s="327" t="str">
        <f>IF($A86&lt;&gt;"", INDEX('5c. Total Income Growth (PSH)'!$A$1:$O$101,ROW($E89),5), "")</f>
        <v/>
      </c>
      <c r="Q86" s="327" t="str">
        <f>IF($A86&lt;&gt;"", INDEX('5d. Income + Only (PSH Only)'!$A$1:$O$101,ROW($E89),5), "")</f>
        <v/>
      </c>
      <c r="R86" s="327" t="str">
        <f>IF($A86&lt;&gt;"", INDEX('6. Non-cash | Mainstream Ben.'!$A$1:$O$101,ROW($E87),5), "")</f>
        <v/>
      </c>
      <c r="S86" s="438" t="str">
        <f>IF($A86&lt;&gt;"", INDEX('7. Project Part. Eligibility'!$A$1:$N$101,ROW($E89),5), "")</f>
        <v/>
      </c>
      <c r="T86" s="438" t="str">
        <f>IF($A86&lt;&gt;"", INDEX('8. Unit Utilization Rate'!$A$1:$O$101,ROW($E88),7), "")</f>
        <v/>
      </c>
      <c r="U86" s="439" t="str">
        <f>IF($A86&lt;&gt;"", INDEX('9. Drawdown Rates'!$A$1:$O$101,ROW($E86),5), "")</f>
        <v/>
      </c>
      <c r="V86" s="439" t="str">
        <f>IF($A86&lt;&gt;"", INDEX('10. Funds recaptured by HUD'!$A$1:$O$101,ROW($E89),5), "")</f>
        <v/>
      </c>
      <c r="W86" s="439" t="str">
        <f>IF($A86&lt;&gt;"", INDEX('11. Timely APR Submission'!$A$1:$O$101,ROW($E86),5), "")</f>
        <v/>
      </c>
      <c r="X86" s="439" t="str">
        <f>IF($A86&lt;&gt;"", INDEX('12. Cost per Household'!$A$1:$N$101,ROW($E87),7), "")</f>
        <v/>
      </c>
      <c r="Y86" s="439" t="str">
        <f>IF($A86&lt;&gt;"", INDEX('13. Cost per Positive Exit'!$A$1:$O$101,ROW($E87),7), "")</f>
        <v/>
      </c>
      <c r="Z86" s="439" t="str">
        <f>IF($A86&lt;&gt;"", INDEX('14. HUD Monitoring'!$A$1:$O$101,ROW($E87),5), "")</f>
        <v/>
      </c>
      <c r="AA86" s="441" t="str">
        <f>IF($A86&lt;&gt;"", INDEX('15. CoC Project Description'!$A$1:$O$101,ROW($E86),4), "")</f>
        <v/>
      </c>
      <c r="AB86" s="442" t="str">
        <f>IF($A86&lt;&gt;"", INDEX('16. Opening Doors Goals'!$A$1:$O$101,ROW($E88),5), "")</f>
        <v/>
      </c>
      <c r="AC86" s="441" t="str">
        <f>IF($A86&lt;&gt;"", INDEX('15a. Severity of Needs'!$A$1:$O$101,ROW($E89),5), "")</f>
        <v/>
      </c>
      <c r="AD86" s="442" t="str">
        <f>IF($A86&lt;&gt;"", INDEX('15b. HH w-Zero Income at Entry'!$A$1:$O$101,ROW($E89),5), "")</f>
        <v/>
      </c>
      <c r="AE86" s="441" t="str">
        <f>IF($A86&lt;&gt;"", INDEX('15c. Chronic HH at Entry'!$A$1:$O$101,ROW($E87),5), "")</f>
        <v/>
      </c>
      <c r="AF86" s="442" t="str">
        <f>IF($A86&lt;&gt;"", INDEX('16. Housing First Approach'!$A$1:$O$101,ROW($E86),5), "")</f>
        <v/>
      </c>
      <c r="AG86" s="580" t="str">
        <f>IF($A86&lt;&gt;"", INDEX('17. RHAB Participation'!$A$1:$Q$101,ROW($E88),5), "")</f>
        <v/>
      </c>
      <c r="AH86" s="440" t="str">
        <f>IF($A86&lt;&gt;"", INDEX('18. Attended CoC Meetings'!$A$1:$P$101,ROW($E88),5), "")</f>
        <v/>
      </c>
      <c r="AI86" s="440" t="str">
        <f>IF($A86&lt;&gt;"", INDEX('19. Attended CoC Trainings'!$A$1:$O$101,ROW($E88),5), "")</f>
        <v/>
      </c>
      <c r="AJ86" s="440" t="str">
        <f>IF($A86&lt;&gt;"", INDEX('20. High Quality Data Entry'!$A$1:$O$101,ROW($E86),5), "")</f>
        <v/>
      </c>
      <c r="AK86" s="440" t="str">
        <f>IF($A86&lt;&gt;"", INDEX('21. Timeliness of Data Entry'!$A$1:$O$101,ROW($E86),5), "")</f>
        <v/>
      </c>
      <c r="AL86" s="440" t="str">
        <f>IF($A86&lt;&gt;"", INDEX('25. HMIS Bed Inventory'!$A$1:$O$101,ROW($E86),5), "")</f>
        <v/>
      </c>
    </row>
    <row r="87" spans="1:38" x14ac:dyDescent="0.25">
      <c r="A87" s="35" t="str">
        <f>IF(INDEX('CoC Ranking Data'!$A$1:$CB$106,ROW($E90),4)&lt;&gt;"",INDEX('CoC Ranking Data'!$A$1:$CB$106,ROW($E90),4),"")</f>
        <v/>
      </c>
      <c r="B87" s="35" t="str">
        <f>IF(INDEX('CoC Ranking Data'!$A$1:$CB$106,ROW($E90),5)&lt;&gt;"",INDEX('CoC Ranking Data'!$A$1:$CB$106,ROW($E90),5),"")</f>
        <v/>
      </c>
      <c r="C87" s="300" t="str">
        <f>IF(INDEX('CoC Ranking Data'!$A$1:$CB$106,ROW($E90),6)&lt;&gt;"",INDEX('CoC Ranking Data'!$A$1:$CB$106,ROW($E90),6),"")</f>
        <v/>
      </c>
      <c r="D87" s="300" t="str">
        <f>IF(INDEX('CoC Ranking Data'!$A$1:$CB$106,ROW($E90),7)&lt;&gt;"",INDEX('CoC Ranking Data'!$A$1:$CB$106,ROW($E90),7),"")</f>
        <v/>
      </c>
      <c r="E87" s="297"/>
      <c r="F87" s="443" t="str">
        <f t="shared" si="2"/>
        <v/>
      </c>
      <c r="G87" s="443" t="str">
        <f t="shared" si="3"/>
        <v/>
      </c>
      <c r="H87" s="327" t="str">
        <f>IF($A87&lt;&gt;"", INDEX('1a. Housing Stability (RRH)'!$A$1:$O$101,ROW($E90),5), "")</f>
        <v/>
      </c>
      <c r="I87" s="327" t="str">
        <f>IF($A87&lt;&gt;"", INDEX('1b. Housing Stability (SSO)'!$A$1:$O$101,ROW($E90),5), "")</f>
        <v/>
      </c>
      <c r="J87" s="327" t="str">
        <f>IF($A87&lt;&gt;"", INDEX('1c. Housing Stability (PSH)'!$A$1:$O$101,ROW($E90),5), "")</f>
        <v/>
      </c>
      <c r="K87" s="327" t="str">
        <f>IF($A87&lt;&gt;"", INDEX('2. Returns to Homelessness'!$A$1:$O$101,ROW($E89),5), "")</f>
        <v/>
      </c>
      <c r="L87" s="327" t="str">
        <f>IF($A87&lt;&gt;"", INDEX('3. Safety Improvement (DV Only)'!$A$1:$O$101,ROW($E89),4), "")</f>
        <v/>
      </c>
      <c r="M87" s="327" t="str">
        <f>IF($A87&lt;&gt;"", INDEX('4. Length of Time Homeless'!$A$1:$O$101,ROW($E89),5), "")</f>
        <v/>
      </c>
      <c r="N87" s="327" t="str">
        <f>IF($A87&lt;&gt;"", INDEX('5a. Earned Income Growth'!$A$1:$O$101,ROW($E90),6), "")</f>
        <v/>
      </c>
      <c r="O87" s="327" t="str">
        <f>IF($A87&lt;&gt;"", INDEX('5b. UnEarned Income Growth'!$A$1:$O$101,ROW($E90),6), "")</f>
        <v/>
      </c>
      <c r="P87" s="327" t="str">
        <f>IF($A87&lt;&gt;"", INDEX('5c. Total Income Growth (PSH)'!$A$1:$O$101,ROW($E90),5), "")</f>
        <v/>
      </c>
      <c r="Q87" s="327" t="str">
        <f>IF($A87&lt;&gt;"", INDEX('5d. Income + Only (PSH Only)'!$A$1:$O$101,ROW($E90),5), "")</f>
        <v/>
      </c>
      <c r="R87" s="327" t="str">
        <f>IF($A87&lt;&gt;"", INDEX('6. Non-cash | Mainstream Ben.'!$A$1:$O$101,ROW($E88),5), "")</f>
        <v/>
      </c>
      <c r="S87" s="438" t="str">
        <f>IF($A87&lt;&gt;"", INDEX('7. Project Part. Eligibility'!$A$1:$N$101,ROW($E90),5), "")</f>
        <v/>
      </c>
      <c r="T87" s="438" t="str">
        <f>IF($A87&lt;&gt;"", INDEX('8. Unit Utilization Rate'!$A$1:$O$101,ROW($E89),7), "")</f>
        <v/>
      </c>
      <c r="U87" s="439" t="str">
        <f>IF($A87&lt;&gt;"", INDEX('9. Drawdown Rates'!$A$1:$O$101,ROW($E87),5), "")</f>
        <v/>
      </c>
      <c r="V87" s="439" t="str">
        <f>IF($A87&lt;&gt;"", INDEX('10. Funds recaptured by HUD'!$A$1:$O$101,ROW($E90),5), "")</f>
        <v/>
      </c>
      <c r="W87" s="439" t="str">
        <f>IF($A87&lt;&gt;"", INDEX('11. Timely APR Submission'!$A$1:$O$101,ROW($E87),5), "")</f>
        <v/>
      </c>
      <c r="X87" s="439" t="str">
        <f>IF($A87&lt;&gt;"", INDEX('12. Cost per Household'!$A$1:$N$101,ROW($E88),7), "")</f>
        <v/>
      </c>
      <c r="Y87" s="439" t="str">
        <f>IF($A87&lt;&gt;"", INDEX('13. Cost per Positive Exit'!$A$1:$O$101,ROW($E88),7), "")</f>
        <v/>
      </c>
      <c r="Z87" s="439" t="str">
        <f>IF($A87&lt;&gt;"", INDEX('14. HUD Monitoring'!$A$1:$O$101,ROW($E88),5), "")</f>
        <v/>
      </c>
      <c r="AA87" s="441" t="str">
        <f>IF($A87&lt;&gt;"", INDEX('15. CoC Project Description'!$A$1:$O$101,ROW($E87),4), "")</f>
        <v/>
      </c>
      <c r="AB87" s="442" t="str">
        <f>IF($A87&lt;&gt;"", INDEX('16. Opening Doors Goals'!$A$1:$O$101,ROW($E89),5), "")</f>
        <v/>
      </c>
      <c r="AC87" s="441" t="str">
        <f>IF($A87&lt;&gt;"", INDEX('15a. Severity of Needs'!$A$1:$O$101,ROW($E90),5), "")</f>
        <v/>
      </c>
      <c r="AD87" s="442" t="str">
        <f>IF($A87&lt;&gt;"", INDEX('15b. HH w-Zero Income at Entry'!$A$1:$O$101,ROW($E90),5), "")</f>
        <v/>
      </c>
      <c r="AE87" s="441" t="str">
        <f>IF($A87&lt;&gt;"", INDEX('15c. Chronic HH at Entry'!$A$1:$O$101,ROW($E88),5), "")</f>
        <v/>
      </c>
      <c r="AF87" s="442" t="str">
        <f>IF($A87&lt;&gt;"", INDEX('16. Housing First Approach'!$A$1:$O$101,ROW($E87),5), "")</f>
        <v/>
      </c>
      <c r="AG87" s="580" t="str">
        <f>IF($A87&lt;&gt;"", INDEX('17. RHAB Participation'!$A$1:$Q$101,ROW($E89),5), "")</f>
        <v/>
      </c>
      <c r="AH87" s="440" t="str">
        <f>IF($A87&lt;&gt;"", INDEX('18. Attended CoC Meetings'!$A$1:$P$101,ROW($E89),5), "")</f>
        <v/>
      </c>
      <c r="AI87" s="440" t="str">
        <f>IF($A87&lt;&gt;"", INDEX('19. Attended CoC Trainings'!$A$1:$O$101,ROW($E89),5), "")</f>
        <v/>
      </c>
      <c r="AJ87" s="440" t="str">
        <f>IF($A87&lt;&gt;"", INDEX('20. High Quality Data Entry'!$A$1:$O$101,ROW($E87),5), "")</f>
        <v/>
      </c>
      <c r="AK87" s="440" t="str">
        <f>IF($A87&lt;&gt;"", INDEX('21. Timeliness of Data Entry'!$A$1:$O$101,ROW($E87),5), "")</f>
        <v/>
      </c>
      <c r="AL87" s="440" t="str">
        <f>IF($A87&lt;&gt;"", INDEX('25. HMIS Bed Inventory'!$A$1:$O$101,ROW($E87),5), "")</f>
        <v/>
      </c>
    </row>
    <row r="88" spans="1:38" x14ac:dyDescent="0.25">
      <c r="A88" s="35" t="str">
        <f>IF(INDEX('CoC Ranking Data'!$A$1:$CB$106,ROW($E91),4)&lt;&gt;"",INDEX('CoC Ranking Data'!$A$1:$CB$106,ROW($E91),4),"")</f>
        <v/>
      </c>
      <c r="B88" s="35" t="str">
        <f>IF(INDEX('CoC Ranking Data'!$A$1:$CB$106,ROW($E91),5)&lt;&gt;"",INDEX('CoC Ranking Data'!$A$1:$CB$106,ROW($E91),5),"")</f>
        <v/>
      </c>
      <c r="C88" s="300" t="str">
        <f>IF(INDEX('CoC Ranking Data'!$A$1:$CB$106,ROW($E91),6)&lt;&gt;"",INDEX('CoC Ranking Data'!$A$1:$CB$106,ROW($E91),6),"")</f>
        <v/>
      </c>
      <c r="D88" s="300" t="str">
        <f>IF(INDEX('CoC Ranking Data'!$A$1:$CB$106,ROW($E91),7)&lt;&gt;"",INDEX('CoC Ranking Data'!$A$1:$CB$106,ROW($E91),7),"")</f>
        <v/>
      </c>
      <c r="E88" s="297"/>
      <c r="F88" s="443" t="str">
        <f t="shared" si="2"/>
        <v/>
      </c>
      <c r="G88" s="443" t="str">
        <f t="shared" si="3"/>
        <v/>
      </c>
      <c r="H88" s="327" t="str">
        <f>IF($A88&lt;&gt;"", INDEX('1a. Housing Stability (RRH)'!$A$1:$O$101,ROW($E91),5), "")</f>
        <v/>
      </c>
      <c r="I88" s="327" t="str">
        <f>IF($A88&lt;&gt;"", INDEX('1b. Housing Stability (SSO)'!$A$1:$O$101,ROW($E91),5), "")</f>
        <v/>
      </c>
      <c r="J88" s="327" t="str">
        <f>IF($A88&lt;&gt;"", INDEX('1c. Housing Stability (PSH)'!$A$1:$O$101,ROW($E91),5), "")</f>
        <v/>
      </c>
      <c r="K88" s="327" t="str">
        <f>IF($A88&lt;&gt;"", INDEX('2. Returns to Homelessness'!$A$1:$O$101,ROW($E90),5), "")</f>
        <v/>
      </c>
      <c r="L88" s="327" t="str">
        <f>IF($A88&lt;&gt;"", INDEX('3. Safety Improvement (DV Only)'!$A$1:$O$101,ROW($E90),4), "")</f>
        <v/>
      </c>
      <c r="M88" s="327" t="str">
        <f>IF($A88&lt;&gt;"", INDEX('4. Length of Time Homeless'!$A$1:$O$101,ROW($E90),5), "")</f>
        <v/>
      </c>
      <c r="N88" s="327" t="str">
        <f>IF($A88&lt;&gt;"", INDEX('5a. Earned Income Growth'!$A$1:$O$101,ROW($E91),6), "")</f>
        <v/>
      </c>
      <c r="O88" s="327" t="str">
        <f>IF($A88&lt;&gt;"", INDEX('5b. UnEarned Income Growth'!$A$1:$O$101,ROW($E91),6), "")</f>
        <v/>
      </c>
      <c r="P88" s="327" t="str">
        <f>IF($A88&lt;&gt;"", INDEX('5c. Total Income Growth (PSH)'!$A$1:$O$101,ROW($E91),5), "")</f>
        <v/>
      </c>
      <c r="Q88" s="327" t="str">
        <f>IF($A88&lt;&gt;"", INDEX('5d. Income + Only (PSH Only)'!$A$1:$O$101,ROW($E91),5), "")</f>
        <v/>
      </c>
      <c r="R88" s="327" t="str">
        <f>IF($A88&lt;&gt;"", INDEX('6. Non-cash | Mainstream Ben.'!$A$1:$O$101,ROW($E89),5), "")</f>
        <v/>
      </c>
      <c r="S88" s="438" t="str">
        <f>IF($A88&lt;&gt;"", INDEX('7. Project Part. Eligibility'!$A$1:$N$101,ROW($E91),5), "")</f>
        <v/>
      </c>
      <c r="T88" s="438" t="str">
        <f>IF($A88&lt;&gt;"", INDEX('8. Unit Utilization Rate'!$A$1:$O$101,ROW($E90),7), "")</f>
        <v/>
      </c>
      <c r="U88" s="439" t="str">
        <f>IF($A88&lt;&gt;"", INDEX('9. Drawdown Rates'!$A$1:$O$101,ROW($E88),5), "")</f>
        <v/>
      </c>
      <c r="V88" s="439" t="str">
        <f>IF($A88&lt;&gt;"", INDEX('10. Funds recaptured by HUD'!$A$1:$O$101,ROW($E91),5), "")</f>
        <v/>
      </c>
      <c r="W88" s="439" t="str">
        <f>IF($A88&lt;&gt;"", INDEX('11. Timely APR Submission'!$A$1:$O$101,ROW($E88),5), "")</f>
        <v/>
      </c>
      <c r="X88" s="439" t="str">
        <f>IF($A88&lt;&gt;"", INDEX('12. Cost per Household'!$A$1:$N$101,ROW($E89),7), "")</f>
        <v/>
      </c>
      <c r="Y88" s="439" t="str">
        <f>IF($A88&lt;&gt;"", INDEX('13. Cost per Positive Exit'!$A$1:$O$101,ROW($E89),7), "")</f>
        <v/>
      </c>
      <c r="Z88" s="439" t="str">
        <f>IF($A88&lt;&gt;"", INDEX('14. HUD Monitoring'!$A$1:$O$101,ROW($E89),5), "")</f>
        <v/>
      </c>
      <c r="AA88" s="441" t="str">
        <f>IF($A88&lt;&gt;"", INDEX('15. CoC Project Description'!$A$1:$O$101,ROW($E88),4), "")</f>
        <v/>
      </c>
      <c r="AB88" s="442" t="str">
        <f>IF($A88&lt;&gt;"", INDEX('16. Opening Doors Goals'!$A$1:$O$101,ROW($E90),5), "")</f>
        <v/>
      </c>
      <c r="AC88" s="441" t="str">
        <f>IF($A88&lt;&gt;"", INDEX('15a. Severity of Needs'!$A$1:$O$101,ROW($E91),5), "")</f>
        <v/>
      </c>
      <c r="AD88" s="442" t="str">
        <f>IF($A88&lt;&gt;"", INDEX('15b. HH w-Zero Income at Entry'!$A$1:$O$101,ROW($E91),5), "")</f>
        <v/>
      </c>
      <c r="AE88" s="441" t="str">
        <f>IF($A88&lt;&gt;"", INDEX('15c. Chronic HH at Entry'!$A$1:$O$101,ROW($E89),5), "")</f>
        <v/>
      </c>
      <c r="AF88" s="442" t="str">
        <f>IF($A88&lt;&gt;"", INDEX('16. Housing First Approach'!$A$1:$O$101,ROW($E88),5), "")</f>
        <v/>
      </c>
      <c r="AG88" s="580" t="str">
        <f>IF($A88&lt;&gt;"", INDEX('17. RHAB Participation'!$A$1:$Q$101,ROW($E90),5), "")</f>
        <v/>
      </c>
      <c r="AH88" s="440" t="str">
        <f>IF($A88&lt;&gt;"", INDEX('18. Attended CoC Meetings'!$A$1:$P$101,ROW($E90),5), "")</f>
        <v/>
      </c>
      <c r="AI88" s="440" t="str">
        <f>IF($A88&lt;&gt;"", INDEX('19. Attended CoC Trainings'!$A$1:$O$101,ROW($E90),5), "")</f>
        <v/>
      </c>
      <c r="AJ88" s="440" t="str">
        <f>IF($A88&lt;&gt;"", INDEX('20. High Quality Data Entry'!$A$1:$O$101,ROW($E88),5), "")</f>
        <v/>
      </c>
      <c r="AK88" s="440" t="str">
        <f>IF($A88&lt;&gt;"", INDEX('21. Timeliness of Data Entry'!$A$1:$O$101,ROW($E88),5), "")</f>
        <v/>
      </c>
      <c r="AL88" s="440" t="str">
        <f>IF($A88&lt;&gt;"", INDEX('25. HMIS Bed Inventory'!$A$1:$O$101,ROW($E88),5), "")</f>
        <v/>
      </c>
    </row>
    <row r="89" spans="1:38" x14ac:dyDescent="0.25">
      <c r="A89" s="35" t="str">
        <f>IF(INDEX('CoC Ranking Data'!$A$1:$CB$106,ROW($E92),4)&lt;&gt;"",INDEX('CoC Ranking Data'!$A$1:$CB$106,ROW($E92),4),"")</f>
        <v/>
      </c>
      <c r="B89" s="35" t="str">
        <f>IF(INDEX('CoC Ranking Data'!$A$1:$CB$106,ROW($E92),5)&lt;&gt;"",INDEX('CoC Ranking Data'!$A$1:$CB$106,ROW($E92),5),"")</f>
        <v/>
      </c>
      <c r="C89" s="300" t="str">
        <f>IF(INDEX('CoC Ranking Data'!$A$1:$CB$106,ROW($E92),6)&lt;&gt;"",INDEX('CoC Ranking Data'!$A$1:$CB$106,ROW($E92),6),"")</f>
        <v/>
      </c>
      <c r="D89" s="300" t="str">
        <f>IF(INDEX('CoC Ranking Data'!$A$1:$CB$106,ROW($E92),7)&lt;&gt;"",INDEX('CoC Ranking Data'!$A$1:$CB$106,ROW($E92),7),"")</f>
        <v/>
      </c>
      <c r="E89" s="297"/>
      <c r="F89" s="443" t="str">
        <f t="shared" si="2"/>
        <v/>
      </c>
      <c r="G89" s="443" t="str">
        <f t="shared" si="3"/>
        <v/>
      </c>
      <c r="H89" s="327" t="str">
        <f>IF($A89&lt;&gt;"", INDEX('1a. Housing Stability (RRH)'!$A$1:$O$101,ROW($E92),5), "")</f>
        <v/>
      </c>
      <c r="I89" s="327" t="str">
        <f>IF($A89&lt;&gt;"", INDEX('1b. Housing Stability (SSO)'!$A$1:$O$101,ROW($E92),5), "")</f>
        <v/>
      </c>
      <c r="J89" s="327" t="str">
        <f>IF($A89&lt;&gt;"", INDEX('1c. Housing Stability (PSH)'!$A$1:$O$101,ROW($E92),5), "")</f>
        <v/>
      </c>
      <c r="K89" s="327" t="str">
        <f>IF($A89&lt;&gt;"", INDEX('2. Returns to Homelessness'!$A$1:$O$101,ROW($E91),5), "")</f>
        <v/>
      </c>
      <c r="L89" s="327" t="str">
        <f>IF($A89&lt;&gt;"", INDEX('3. Safety Improvement (DV Only)'!$A$1:$O$101,ROW($E91),4), "")</f>
        <v/>
      </c>
      <c r="M89" s="327" t="str">
        <f>IF($A89&lt;&gt;"", INDEX('4. Length of Time Homeless'!$A$1:$O$101,ROW($E91),5), "")</f>
        <v/>
      </c>
      <c r="N89" s="327" t="str">
        <f>IF($A89&lt;&gt;"", INDEX('5a. Earned Income Growth'!$A$1:$O$101,ROW($E92),6), "")</f>
        <v/>
      </c>
      <c r="O89" s="327" t="str">
        <f>IF($A89&lt;&gt;"", INDEX('5b. UnEarned Income Growth'!$A$1:$O$101,ROW($E92),6), "")</f>
        <v/>
      </c>
      <c r="P89" s="327" t="str">
        <f>IF($A89&lt;&gt;"", INDEX('5c. Total Income Growth (PSH)'!$A$1:$O$101,ROW($E92),5), "")</f>
        <v/>
      </c>
      <c r="Q89" s="327" t="str">
        <f>IF($A89&lt;&gt;"", INDEX('5d. Income + Only (PSH Only)'!$A$1:$O$101,ROW($E92),5), "")</f>
        <v/>
      </c>
      <c r="R89" s="327" t="str">
        <f>IF($A89&lt;&gt;"", INDEX('6. Non-cash | Mainstream Ben.'!$A$1:$O$101,ROW($E90),5), "")</f>
        <v/>
      </c>
      <c r="S89" s="438" t="str">
        <f>IF($A89&lt;&gt;"", INDEX('7. Project Part. Eligibility'!$A$1:$N$101,ROW($E92),5), "")</f>
        <v/>
      </c>
      <c r="T89" s="438" t="str">
        <f>IF($A89&lt;&gt;"", INDEX('8. Unit Utilization Rate'!$A$1:$O$101,ROW($E91),7), "")</f>
        <v/>
      </c>
      <c r="U89" s="439" t="str">
        <f>IF($A89&lt;&gt;"", INDEX('9. Drawdown Rates'!$A$1:$O$101,ROW($E89),5), "")</f>
        <v/>
      </c>
      <c r="V89" s="439" t="str">
        <f>IF($A89&lt;&gt;"", INDEX('10. Funds recaptured by HUD'!$A$1:$O$101,ROW($E92),5), "")</f>
        <v/>
      </c>
      <c r="W89" s="439" t="str">
        <f>IF($A89&lt;&gt;"", INDEX('11. Timely APR Submission'!$A$1:$O$101,ROW($E89),5), "")</f>
        <v/>
      </c>
      <c r="X89" s="439" t="str">
        <f>IF($A89&lt;&gt;"", INDEX('12. Cost per Household'!$A$1:$N$101,ROW($E90),7), "")</f>
        <v/>
      </c>
      <c r="Y89" s="439" t="str">
        <f>IF($A89&lt;&gt;"", INDEX('13. Cost per Positive Exit'!$A$1:$O$101,ROW($E90),7), "")</f>
        <v/>
      </c>
      <c r="Z89" s="439" t="str">
        <f>IF($A89&lt;&gt;"", INDEX('14. HUD Monitoring'!$A$1:$O$101,ROW($E90),5), "")</f>
        <v/>
      </c>
      <c r="AA89" s="441" t="str">
        <f>IF($A89&lt;&gt;"", INDEX('15. CoC Project Description'!$A$1:$O$101,ROW($E89),4), "")</f>
        <v/>
      </c>
      <c r="AB89" s="442" t="str">
        <f>IF($A89&lt;&gt;"", INDEX('16. Opening Doors Goals'!$A$1:$O$101,ROW($E91),5), "")</f>
        <v/>
      </c>
      <c r="AC89" s="441" t="str">
        <f>IF($A89&lt;&gt;"", INDEX('15a. Severity of Needs'!$A$1:$O$101,ROW($E92),5), "")</f>
        <v/>
      </c>
      <c r="AD89" s="442" t="str">
        <f>IF($A89&lt;&gt;"", INDEX('15b. HH w-Zero Income at Entry'!$A$1:$O$101,ROW($E92),5), "")</f>
        <v/>
      </c>
      <c r="AE89" s="441" t="str">
        <f>IF($A89&lt;&gt;"", INDEX('15c. Chronic HH at Entry'!$A$1:$O$101,ROW($E90),5), "")</f>
        <v/>
      </c>
      <c r="AF89" s="442" t="str">
        <f>IF($A89&lt;&gt;"", INDEX('16. Housing First Approach'!$A$1:$O$101,ROW($E89),5), "")</f>
        <v/>
      </c>
      <c r="AG89" s="580" t="str">
        <f>IF($A89&lt;&gt;"", INDEX('17. RHAB Participation'!$A$1:$Q$101,ROW($E91),5), "")</f>
        <v/>
      </c>
      <c r="AH89" s="440" t="str">
        <f>IF($A89&lt;&gt;"", INDEX('18. Attended CoC Meetings'!$A$1:$P$101,ROW($E91),5), "")</f>
        <v/>
      </c>
      <c r="AI89" s="440" t="str">
        <f>IF($A89&lt;&gt;"", INDEX('19. Attended CoC Trainings'!$A$1:$O$101,ROW($E91),5), "")</f>
        <v/>
      </c>
      <c r="AJ89" s="440" t="str">
        <f>IF($A89&lt;&gt;"", INDEX('20. High Quality Data Entry'!$A$1:$O$101,ROW($E89),5), "")</f>
        <v/>
      </c>
      <c r="AK89" s="440" t="str">
        <f>IF($A89&lt;&gt;"", INDEX('21. Timeliness of Data Entry'!$A$1:$O$101,ROW($E89),5), "")</f>
        <v/>
      </c>
      <c r="AL89" s="440" t="str">
        <f>IF($A89&lt;&gt;"", INDEX('25. HMIS Bed Inventory'!$A$1:$O$101,ROW($E89),5), "")</f>
        <v/>
      </c>
    </row>
    <row r="90" spans="1:38" x14ac:dyDescent="0.25">
      <c r="A90" s="35" t="str">
        <f>IF(INDEX('CoC Ranking Data'!$A$1:$CB$106,ROW($E93),4)&lt;&gt;"",INDEX('CoC Ranking Data'!$A$1:$CB$106,ROW($E93),4),"")</f>
        <v/>
      </c>
      <c r="B90" s="35" t="str">
        <f>IF(INDEX('CoC Ranking Data'!$A$1:$CB$106,ROW($E93),5)&lt;&gt;"",INDEX('CoC Ranking Data'!$A$1:$CB$106,ROW($E93),5),"")</f>
        <v/>
      </c>
      <c r="C90" s="300" t="str">
        <f>IF(INDEX('CoC Ranking Data'!$A$1:$CB$106,ROW($E93),6)&lt;&gt;"",INDEX('CoC Ranking Data'!$A$1:$CB$106,ROW($E93),6),"")</f>
        <v/>
      </c>
      <c r="D90" s="300" t="str">
        <f>IF(INDEX('CoC Ranking Data'!$A$1:$CB$106,ROW($E93),7)&lt;&gt;"",INDEX('CoC Ranking Data'!$A$1:$CB$106,ROW($E93),7),"")</f>
        <v/>
      </c>
      <c r="E90" s="297"/>
      <c r="F90" s="443" t="str">
        <f t="shared" si="2"/>
        <v/>
      </c>
      <c r="G90" s="443" t="str">
        <f t="shared" si="3"/>
        <v/>
      </c>
      <c r="H90" s="327" t="str">
        <f>IF($A90&lt;&gt;"", INDEX('1a. Housing Stability (RRH)'!$A$1:$O$101,ROW($E93),5), "")</f>
        <v/>
      </c>
      <c r="I90" s="327" t="str">
        <f>IF($A90&lt;&gt;"", INDEX('1b. Housing Stability (SSO)'!$A$1:$O$101,ROW($E93),5), "")</f>
        <v/>
      </c>
      <c r="J90" s="327" t="str">
        <f>IF($A90&lt;&gt;"", INDEX('1c. Housing Stability (PSH)'!$A$1:$O$101,ROW($E93),5), "")</f>
        <v/>
      </c>
      <c r="K90" s="327" t="str">
        <f>IF($A90&lt;&gt;"", INDEX('2. Returns to Homelessness'!$A$1:$O$101,ROW($E92),5), "")</f>
        <v/>
      </c>
      <c r="L90" s="327" t="str">
        <f>IF($A90&lt;&gt;"", INDEX('3. Safety Improvement (DV Only)'!$A$1:$O$101,ROW($E92),4), "")</f>
        <v/>
      </c>
      <c r="M90" s="327" t="str">
        <f>IF($A90&lt;&gt;"", INDEX('4. Length of Time Homeless'!$A$1:$O$101,ROW($E92),5), "")</f>
        <v/>
      </c>
      <c r="N90" s="327" t="str">
        <f>IF($A90&lt;&gt;"", INDEX('5a. Earned Income Growth'!$A$1:$O$101,ROW($E93),6), "")</f>
        <v/>
      </c>
      <c r="O90" s="327" t="str">
        <f>IF($A90&lt;&gt;"", INDEX('5b. UnEarned Income Growth'!$A$1:$O$101,ROW($E93),6), "")</f>
        <v/>
      </c>
      <c r="P90" s="327" t="str">
        <f>IF($A90&lt;&gt;"", INDEX('5c. Total Income Growth (PSH)'!$A$1:$O$101,ROW($E93),5), "")</f>
        <v/>
      </c>
      <c r="Q90" s="327" t="str">
        <f>IF($A90&lt;&gt;"", INDEX('5d. Income + Only (PSH Only)'!$A$1:$O$101,ROW($E93),5), "")</f>
        <v/>
      </c>
      <c r="R90" s="327" t="str">
        <f>IF($A90&lt;&gt;"", INDEX('6. Non-cash | Mainstream Ben.'!$A$1:$O$101,ROW($E91),5), "")</f>
        <v/>
      </c>
      <c r="S90" s="438" t="str">
        <f>IF($A90&lt;&gt;"", INDEX('7. Project Part. Eligibility'!$A$1:$N$101,ROW($E93),5), "")</f>
        <v/>
      </c>
      <c r="T90" s="438" t="str">
        <f>IF($A90&lt;&gt;"", INDEX('8. Unit Utilization Rate'!$A$1:$O$101,ROW($E92),7), "")</f>
        <v/>
      </c>
      <c r="U90" s="439" t="str">
        <f>IF($A90&lt;&gt;"", INDEX('9. Drawdown Rates'!$A$1:$O$101,ROW($E90),5), "")</f>
        <v/>
      </c>
      <c r="V90" s="439" t="str">
        <f>IF($A90&lt;&gt;"", INDEX('10. Funds recaptured by HUD'!$A$1:$O$101,ROW($E93),5), "")</f>
        <v/>
      </c>
      <c r="W90" s="439" t="str">
        <f>IF($A90&lt;&gt;"", INDEX('11. Timely APR Submission'!$A$1:$O$101,ROW($E90),5), "")</f>
        <v/>
      </c>
      <c r="X90" s="439" t="str">
        <f>IF($A90&lt;&gt;"", INDEX('12. Cost per Household'!$A$1:$N$101,ROW($E91),7), "")</f>
        <v/>
      </c>
      <c r="Y90" s="439" t="str">
        <f>IF($A90&lt;&gt;"", INDEX('13. Cost per Positive Exit'!$A$1:$O$101,ROW($E91),7), "")</f>
        <v/>
      </c>
      <c r="Z90" s="439" t="str">
        <f>IF($A90&lt;&gt;"", INDEX('14. HUD Monitoring'!$A$1:$O$101,ROW($E91),5), "")</f>
        <v/>
      </c>
      <c r="AA90" s="441" t="str">
        <f>IF($A90&lt;&gt;"", INDEX('15. CoC Project Description'!$A$1:$O$101,ROW($E90),4), "")</f>
        <v/>
      </c>
      <c r="AB90" s="442" t="str">
        <f>IF($A90&lt;&gt;"", INDEX('16. Opening Doors Goals'!$A$1:$O$101,ROW($E92),5), "")</f>
        <v/>
      </c>
      <c r="AC90" s="441" t="str">
        <f>IF($A90&lt;&gt;"", INDEX('15a. Severity of Needs'!$A$1:$O$101,ROW($E93),5), "")</f>
        <v/>
      </c>
      <c r="AD90" s="442" t="str">
        <f>IF($A90&lt;&gt;"", INDEX('15b. HH w-Zero Income at Entry'!$A$1:$O$101,ROW($E93),5), "")</f>
        <v/>
      </c>
      <c r="AE90" s="441" t="str">
        <f>IF($A90&lt;&gt;"", INDEX('15c. Chronic HH at Entry'!$A$1:$O$101,ROW($E91),5), "")</f>
        <v/>
      </c>
      <c r="AF90" s="442" t="str">
        <f>IF($A90&lt;&gt;"", INDEX('16. Housing First Approach'!$A$1:$O$101,ROW($E90),5), "")</f>
        <v/>
      </c>
      <c r="AG90" s="580" t="str">
        <f>IF($A90&lt;&gt;"", INDEX('17. RHAB Participation'!$A$1:$Q$101,ROW($E92),5), "")</f>
        <v/>
      </c>
      <c r="AH90" s="440" t="str">
        <f>IF($A90&lt;&gt;"", INDEX('18. Attended CoC Meetings'!$A$1:$P$101,ROW($E92),5), "")</f>
        <v/>
      </c>
      <c r="AI90" s="440" t="str">
        <f>IF($A90&lt;&gt;"", INDEX('19. Attended CoC Trainings'!$A$1:$O$101,ROW($E92),5), "")</f>
        <v/>
      </c>
      <c r="AJ90" s="440" t="str">
        <f>IF($A90&lt;&gt;"", INDEX('20. High Quality Data Entry'!$A$1:$O$101,ROW($E90),5), "")</f>
        <v/>
      </c>
      <c r="AK90" s="440" t="str">
        <f>IF($A90&lt;&gt;"", INDEX('21. Timeliness of Data Entry'!$A$1:$O$101,ROW($E90),5), "")</f>
        <v/>
      </c>
      <c r="AL90" s="440" t="str">
        <f>IF($A90&lt;&gt;"", INDEX('25. HMIS Bed Inventory'!$A$1:$O$101,ROW($E90),5), "")</f>
        <v/>
      </c>
    </row>
    <row r="91" spans="1:38" x14ac:dyDescent="0.25">
      <c r="A91" s="35" t="str">
        <f>IF(INDEX('CoC Ranking Data'!$A$1:$CB$106,ROW($E94),4)&lt;&gt;"",INDEX('CoC Ranking Data'!$A$1:$CB$106,ROW($E94),4),"")</f>
        <v/>
      </c>
      <c r="B91" s="35" t="str">
        <f>IF(INDEX('CoC Ranking Data'!$A$1:$CB$106,ROW($E94),5)&lt;&gt;"",INDEX('CoC Ranking Data'!$A$1:$CB$106,ROW($E94),5),"")</f>
        <v/>
      </c>
      <c r="C91" s="300" t="str">
        <f>IF(INDEX('CoC Ranking Data'!$A$1:$CB$106,ROW($E94),6)&lt;&gt;"",INDEX('CoC Ranking Data'!$A$1:$CB$106,ROW($E94),6),"")</f>
        <v/>
      </c>
      <c r="D91" s="300" t="str">
        <f>IF(INDEX('CoC Ranking Data'!$A$1:$CB$106,ROW($E94),7)&lt;&gt;"",INDEX('CoC Ranking Data'!$A$1:$CB$106,ROW($E94),7),"")</f>
        <v/>
      </c>
      <c r="E91" s="297"/>
      <c r="F91" s="443" t="str">
        <f t="shared" si="2"/>
        <v/>
      </c>
      <c r="G91" s="443" t="str">
        <f t="shared" si="3"/>
        <v/>
      </c>
      <c r="H91" s="327" t="str">
        <f>IF($A91&lt;&gt;"", INDEX('1a. Housing Stability (RRH)'!$A$1:$O$101,ROW($E94),5), "")</f>
        <v/>
      </c>
      <c r="I91" s="327" t="str">
        <f>IF($A91&lt;&gt;"", INDEX('1b. Housing Stability (SSO)'!$A$1:$O$101,ROW($E94),5), "")</f>
        <v/>
      </c>
      <c r="J91" s="327" t="str">
        <f>IF($A91&lt;&gt;"", INDEX('1c. Housing Stability (PSH)'!$A$1:$O$101,ROW($E94),5), "")</f>
        <v/>
      </c>
      <c r="K91" s="327" t="str">
        <f>IF($A91&lt;&gt;"", INDEX('2. Returns to Homelessness'!$A$1:$O$101,ROW($E93),5), "")</f>
        <v/>
      </c>
      <c r="L91" s="327" t="str">
        <f>IF($A91&lt;&gt;"", INDEX('3. Safety Improvement (DV Only)'!$A$1:$O$101,ROW($E93),4), "")</f>
        <v/>
      </c>
      <c r="M91" s="327" t="str">
        <f>IF($A91&lt;&gt;"", INDEX('4. Length of Time Homeless'!$A$1:$O$101,ROW($E93),5), "")</f>
        <v/>
      </c>
      <c r="N91" s="327" t="str">
        <f>IF($A91&lt;&gt;"", INDEX('5a. Earned Income Growth'!$A$1:$O$101,ROW($E94),6), "")</f>
        <v/>
      </c>
      <c r="O91" s="327" t="str">
        <f>IF($A91&lt;&gt;"", INDEX('5b. UnEarned Income Growth'!$A$1:$O$101,ROW($E94),6), "")</f>
        <v/>
      </c>
      <c r="P91" s="327" t="str">
        <f>IF($A91&lt;&gt;"", INDEX('5c. Total Income Growth (PSH)'!$A$1:$O$101,ROW($E94),5), "")</f>
        <v/>
      </c>
      <c r="Q91" s="327" t="str">
        <f>IF($A91&lt;&gt;"", INDEX('5d. Income + Only (PSH Only)'!$A$1:$O$101,ROW($E94),5), "")</f>
        <v/>
      </c>
      <c r="R91" s="327" t="str">
        <f>IF($A91&lt;&gt;"", INDEX('6. Non-cash | Mainstream Ben.'!$A$1:$O$101,ROW($E92),5), "")</f>
        <v/>
      </c>
      <c r="S91" s="438" t="str">
        <f>IF($A91&lt;&gt;"", INDEX('7. Project Part. Eligibility'!$A$1:$N$101,ROW($E94),5), "")</f>
        <v/>
      </c>
      <c r="T91" s="438" t="str">
        <f>IF($A91&lt;&gt;"", INDEX('8. Unit Utilization Rate'!$A$1:$O$101,ROW($E93),7), "")</f>
        <v/>
      </c>
      <c r="U91" s="439" t="str">
        <f>IF($A91&lt;&gt;"", INDEX('9. Drawdown Rates'!$A$1:$O$101,ROW($E91),5), "")</f>
        <v/>
      </c>
      <c r="V91" s="439" t="str">
        <f>IF($A91&lt;&gt;"", INDEX('10. Funds recaptured by HUD'!$A$1:$O$101,ROW($E94),5), "")</f>
        <v/>
      </c>
      <c r="W91" s="439" t="str">
        <f>IF($A91&lt;&gt;"", INDEX('11. Timely APR Submission'!$A$1:$O$101,ROW($E91),5), "")</f>
        <v/>
      </c>
      <c r="X91" s="439" t="str">
        <f>IF($A91&lt;&gt;"", INDEX('12. Cost per Household'!$A$1:$N$101,ROW($E92),7), "")</f>
        <v/>
      </c>
      <c r="Y91" s="439" t="str">
        <f>IF($A91&lt;&gt;"", INDEX('13. Cost per Positive Exit'!$A$1:$O$101,ROW($E92),7), "")</f>
        <v/>
      </c>
      <c r="Z91" s="439" t="str">
        <f>IF($A91&lt;&gt;"", INDEX('14. HUD Monitoring'!$A$1:$O$101,ROW($E92),5), "")</f>
        <v/>
      </c>
      <c r="AA91" s="441" t="str">
        <f>IF($A91&lt;&gt;"", INDEX('15. CoC Project Description'!$A$1:$O$101,ROW($E91),4), "")</f>
        <v/>
      </c>
      <c r="AB91" s="442" t="str">
        <f>IF($A91&lt;&gt;"", INDEX('16. Opening Doors Goals'!$A$1:$O$101,ROW($E93),5), "")</f>
        <v/>
      </c>
      <c r="AC91" s="441" t="str">
        <f>IF($A91&lt;&gt;"", INDEX('15a. Severity of Needs'!$A$1:$O$101,ROW($E94),5), "")</f>
        <v/>
      </c>
      <c r="AD91" s="442" t="str">
        <f>IF($A91&lt;&gt;"", INDEX('15b. HH w-Zero Income at Entry'!$A$1:$O$101,ROW($E94),5), "")</f>
        <v/>
      </c>
      <c r="AE91" s="441" t="str">
        <f>IF($A91&lt;&gt;"", INDEX('15c. Chronic HH at Entry'!$A$1:$O$101,ROW($E92),5), "")</f>
        <v/>
      </c>
      <c r="AF91" s="442" t="str">
        <f>IF($A91&lt;&gt;"", INDEX('16. Housing First Approach'!$A$1:$O$101,ROW($E91),5), "")</f>
        <v/>
      </c>
      <c r="AG91" s="580" t="str">
        <f>IF($A91&lt;&gt;"", INDEX('17. RHAB Participation'!$A$1:$Q$101,ROW($E93),5), "")</f>
        <v/>
      </c>
      <c r="AH91" s="440" t="str">
        <f>IF($A91&lt;&gt;"", INDEX('18. Attended CoC Meetings'!$A$1:$P$101,ROW($E93),5), "")</f>
        <v/>
      </c>
      <c r="AI91" s="440" t="str">
        <f>IF($A91&lt;&gt;"", INDEX('19. Attended CoC Trainings'!$A$1:$O$101,ROW($E93),5), "")</f>
        <v/>
      </c>
      <c r="AJ91" s="440" t="str">
        <f>IF($A91&lt;&gt;"", INDEX('20. High Quality Data Entry'!$A$1:$O$101,ROW($E91),5), "")</f>
        <v/>
      </c>
      <c r="AK91" s="440" t="str">
        <f>IF($A91&lt;&gt;"", INDEX('21. Timeliness of Data Entry'!$A$1:$O$101,ROW($E91),5), "")</f>
        <v/>
      </c>
      <c r="AL91" s="440" t="str">
        <f>IF($A91&lt;&gt;"", INDEX('25. HMIS Bed Inventory'!$A$1:$O$101,ROW($E91),5), "")</f>
        <v/>
      </c>
    </row>
    <row r="92" spans="1:38" x14ac:dyDescent="0.25">
      <c r="A92" s="35" t="str">
        <f>IF(INDEX('CoC Ranking Data'!$A$1:$CB$106,ROW($E95),4)&lt;&gt;"",INDEX('CoC Ranking Data'!$A$1:$CB$106,ROW($E95),4),"")</f>
        <v/>
      </c>
      <c r="B92" s="35" t="str">
        <f>IF(INDEX('CoC Ranking Data'!$A$1:$CB$106,ROW($E95),5)&lt;&gt;"",INDEX('CoC Ranking Data'!$A$1:$CB$106,ROW($E95),5),"")</f>
        <v/>
      </c>
      <c r="C92" s="300" t="str">
        <f>IF(INDEX('CoC Ranking Data'!$A$1:$CB$106,ROW($E95),6)&lt;&gt;"",INDEX('CoC Ranking Data'!$A$1:$CB$106,ROW($E95),6),"")</f>
        <v/>
      </c>
      <c r="D92" s="300" t="str">
        <f>IF(INDEX('CoC Ranking Data'!$A$1:$CB$106,ROW($E95),7)&lt;&gt;"",INDEX('CoC Ranking Data'!$A$1:$CB$106,ROW($E95),7),"")</f>
        <v/>
      </c>
      <c r="E92" s="297"/>
      <c r="F92" s="443" t="str">
        <f t="shared" si="2"/>
        <v/>
      </c>
      <c r="G92" s="443" t="str">
        <f t="shared" si="3"/>
        <v/>
      </c>
      <c r="H92" s="327" t="str">
        <f>IF($A92&lt;&gt;"", INDEX('1a. Housing Stability (RRH)'!$A$1:$O$101,ROW($E95),5), "")</f>
        <v/>
      </c>
      <c r="I92" s="327" t="str">
        <f>IF($A92&lt;&gt;"", INDEX('1b. Housing Stability (SSO)'!$A$1:$O$101,ROW($E95),5), "")</f>
        <v/>
      </c>
      <c r="J92" s="327" t="str">
        <f>IF($A92&lt;&gt;"", INDEX('1c. Housing Stability (PSH)'!$A$1:$O$101,ROW($E95),5), "")</f>
        <v/>
      </c>
      <c r="K92" s="327" t="str">
        <f>IF($A92&lt;&gt;"", INDEX('2. Returns to Homelessness'!$A$1:$O$101,ROW($E94),5), "")</f>
        <v/>
      </c>
      <c r="L92" s="327" t="str">
        <f>IF($A92&lt;&gt;"", INDEX('3. Safety Improvement (DV Only)'!$A$1:$O$101,ROW($E94),4), "")</f>
        <v/>
      </c>
      <c r="M92" s="327" t="str">
        <f>IF($A92&lt;&gt;"", INDEX('4. Length of Time Homeless'!$A$1:$O$101,ROW($E94),5), "")</f>
        <v/>
      </c>
      <c r="N92" s="327" t="str">
        <f>IF($A92&lt;&gt;"", INDEX('5a. Earned Income Growth'!$A$1:$O$101,ROW($E95),6), "")</f>
        <v/>
      </c>
      <c r="O92" s="327" t="str">
        <f>IF($A92&lt;&gt;"", INDEX('5b. UnEarned Income Growth'!$A$1:$O$101,ROW($E95),6), "")</f>
        <v/>
      </c>
      <c r="P92" s="327" t="str">
        <f>IF($A92&lt;&gt;"", INDEX('5c. Total Income Growth (PSH)'!$A$1:$O$101,ROW($E95),5), "")</f>
        <v/>
      </c>
      <c r="Q92" s="327" t="str">
        <f>IF($A92&lt;&gt;"", INDEX('5d. Income + Only (PSH Only)'!$A$1:$O$101,ROW($E95),5), "")</f>
        <v/>
      </c>
      <c r="R92" s="327" t="str">
        <f>IF($A92&lt;&gt;"", INDEX('6. Non-cash | Mainstream Ben.'!$A$1:$O$101,ROW($E93),5), "")</f>
        <v/>
      </c>
      <c r="S92" s="438" t="str">
        <f>IF($A92&lt;&gt;"", INDEX('7. Project Part. Eligibility'!$A$1:$N$101,ROW($E95),5), "")</f>
        <v/>
      </c>
      <c r="T92" s="438" t="str">
        <f>IF($A92&lt;&gt;"", INDEX('8. Unit Utilization Rate'!$A$1:$O$101,ROW($E94),7), "")</f>
        <v/>
      </c>
      <c r="U92" s="439" t="str">
        <f>IF($A92&lt;&gt;"", INDEX('9. Drawdown Rates'!$A$1:$O$101,ROW($E92),5), "")</f>
        <v/>
      </c>
      <c r="V92" s="439" t="str">
        <f>IF($A92&lt;&gt;"", INDEX('10. Funds recaptured by HUD'!$A$1:$O$101,ROW($E95),5), "")</f>
        <v/>
      </c>
      <c r="W92" s="439" t="str">
        <f>IF($A92&lt;&gt;"", INDEX('11. Timely APR Submission'!$A$1:$O$101,ROW($E92),5), "")</f>
        <v/>
      </c>
      <c r="X92" s="439" t="str">
        <f>IF($A92&lt;&gt;"", INDEX('12. Cost per Household'!$A$1:$N$101,ROW($E93),7), "")</f>
        <v/>
      </c>
      <c r="Y92" s="439" t="str">
        <f>IF($A92&lt;&gt;"", INDEX('13. Cost per Positive Exit'!$A$1:$O$101,ROW($E93),7), "")</f>
        <v/>
      </c>
      <c r="Z92" s="439" t="str">
        <f>IF($A92&lt;&gt;"", INDEX('14. HUD Monitoring'!$A$1:$O$101,ROW($E93),5), "")</f>
        <v/>
      </c>
      <c r="AA92" s="441" t="str">
        <f>IF($A92&lt;&gt;"", INDEX('15. CoC Project Description'!$A$1:$O$101,ROW($E92),4), "")</f>
        <v/>
      </c>
      <c r="AB92" s="442" t="str">
        <f>IF($A92&lt;&gt;"", INDEX('16. Opening Doors Goals'!$A$1:$O$101,ROW($E94),5), "")</f>
        <v/>
      </c>
      <c r="AC92" s="441" t="str">
        <f>IF($A92&lt;&gt;"", INDEX('15a. Severity of Needs'!$A$1:$O$101,ROW($E95),5), "")</f>
        <v/>
      </c>
      <c r="AD92" s="442" t="str">
        <f>IF($A92&lt;&gt;"", INDEX('15b. HH w-Zero Income at Entry'!$A$1:$O$101,ROW($E95),5), "")</f>
        <v/>
      </c>
      <c r="AE92" s="441" t="str">
        <f>IF($A92&lt;&gt;"", INDEX('15c. Chronic HH at Entry'!$A$1:$O$101,ROW($E93),5), "")</f>
        <v/>
      </c>
      <c r="AF92" s="442" t="str">
        <f>IF($A92&lt;&gt;"", INDEX('16. Housing First Approach'!$A$1:$O$101,ROW($E92),5), "")</f>
        <v/>
      </c>
      <c r="AG92" s="580" t="str">
        <f>IF($A92&lt;&gt;"", INDEX('17. RHAB Participation'!$A$1:$Q$101,ROW($E94),5), "")</f>
        <v/>
      </c>
      <c r="AH92" s="440" t="str">
        <f>IF($A92&lt;&gt;"", INDEX('18. Attended CoC Meetings'!$A$1:$P$101,ROW($E94),5), "")</f>
        <v/>
      </c>
      <c r="AI92" s="440" t="str">
        <f>IF($A92&lt;&gt;"", INDEX('19. Attended CoC Trainings'!$A$1:$O$101,ROW($E94),5), "")</f>
        <v/>
      </c>
      <c r="AJ92" s="440" t="str">
        <f>IF($A92&lt;&gt;"", INDEX('20. High Quality Data Entry'!$A$1:$O$101,ROW($E92),5), "")</f>
        <v/>
      </c>
      <c r="AK92" s="440" t="str">
        <f>IF($A92&lt;&gt;"", INDEX('21. Timeliness of Data Entry'!$A$1:$O$101,ROW($E92),5), "")</f>
        <v/>
      </c>
      <c r="AL92" s="440" t="str">
        <f>IF($A92&lt;&gt;"", INDEX('25. HMIS Bed Inventory'!$A$1:$O$101,ROW($E92),5), "")</f>
        <v/>
      </c>
    </row>
    <row r="93" spans="1:38" x14ac:dyDescent="0.25">
      <c r="A93" s="35" t="str">
        <f>IF(INDEX('CoC Ranking Data'!$A$1:$CB$106,ROW($E96),4)&lt;&gt;"",INDEX('CoC Ranking Data'!$A$1:$CB$106,ROW($E96),4),"")</f>
        <v/>
      </c>
      <c r="B93" s="35" t="str">
        <f>IF(INDEX('CoC Ranking Data'!$A$1:$CB$106,ROW($E96),5)&lt;&gt;"",INDEX('CoC Ranking Data'!$A$1:$CB$106,ROW($E96),5),"")</f>
        <v/>
      </c>
      <c r="C93" s="300" t="str">
        <f>IF(INDEX('CoC Ranking Data'!$A$1:$CB$106,ROW($E96),6)&lt;&gt;"",INDEX('CoC Ranking Data'!$A$1:$CB$106,ROW($E96),6),"")</f>
        <v/>
      </c>
      <c r="D93" s="300" t="str">
        <f>IF(INDEX('CoC Ranking Data'!$A$1:$CB$106,ROW($E96),7)&lt;&gt;"",INDEX('CoC Ranking Data'!$A$1:$CB$106,ROW($E96),7),"")</f>
        <v/>
      </c>
      <c r="E93" s="297"/>
      <c r="F93" s="443" t="str">
        <f t="shared" si="2"/>
        <v/>
      </c>
      <c r="G93" s="443" t="str">
        <f t="shared" si="3"/>
        <v/>
      </c>
      <c r="H93" s="327" t="str">
        <f>IF($A93&lt;&gt;"", INDEX('1a. Housing Stability (RRH)'!$A$1:$O$101,ROW($E96),5), "")</f>
        <v/>
      </c>
      <c r="I93" s="327" t="str">
        <f>IF($A93&lt;&gt;"", INDEX('1b. Housing Stability (SSO)'!$A$1:$O$101,ROW($E96),5), "")</f>
        <v/>
      </c>
      <c r="J93" s="327" t="str">
        <f>IF($A93&lt;&gt;"", INDEX('1c. Housing Stability (PSH)'!$A$1:$O$101,ROW($E96),5), "")</f>
        <v/>
      </c>
      <c r="K93" s="327" t="str">
        <f>IF($A93&lt;&gt;"", INDEX('2. Returns to Homelessness'!$A$1:$O$101,ROW($E95),5), "")</f>
        <v/>
      </c>
      <c r="L93" s="327" t="str">
        <f>IF($A93&lt;&gt;"", INDEX('3. Safety Improvement (DV Only)'!$A$1:$O$101,ROW($E95),4), "")</f>
        <v/>
      </c>
      <c r="M93" s="327" t="str">
        <f>IF($A93&lt;&gt;"", INDEX('4. Length of Time Homeless'!$A$1:$O$101,ROW($E95),5), "")</f>
        <v/>
      </c>
      <c r="N93" s="327" t="str">
        <f>IF($A93&lt;&gt;"", INDEX('5a. Earned Income Growth'!$A$1:$O$101,ROW($E96),6), "")</f>
        <v/>
      </c>
      <c r="O93" s="327" t="str">
        <f>IF($A93&lt;&gt;"", INDEX('5b. UnEarned Income Growth'!$A$1:$O$101,ROW($E96),6), "")</f>
        <v/>
      </c>
      <c r="P93" s="327" t="str">
        <f>IF($A93&lt;&gt;"", INDEX('5c. Total Income Growth (PSH)'!$A$1:$O$101,ROW($E96),5), "")</f>
        <v/>
      </c>
      <c r="Q93" s="327" t="str">
        <f>IF($A93&lt;&gt;"", INDEX('5d. Income + Only (PSH Only)'!$A$1:$O$101,ROW($E96),5), "")</f>
        <v/>
      </c>
      <c r="R93" s="327" t="str">
        <f>IF($A93&lt;&gt;"", INDEX('6. Non-cash | Mainstream Ben.'!$A$1:$O$101,ROW($E94),5), "")</f>
        <v/>
      </c>
      <c r="S93" s="438" t="str">
        <f>IF($A93&lt;&gt;"", INDEX('7. Project Part. Eligibility'!$A$1:$N$101,ROW($E96),5), "")</f>
        <v/>
      </c>
      <c r="T93" s="438" t="str">
        <f>IF($A93&lt;&gt;"", INDEX('8. Unit Utilization Rate'!$A$1:$O$101,ROW($E95),7), "")</f>
        <v/>
      </c>
      <c r="U93" s="439" t="str">
        <f>IF($A93&lt;&gt;"", INDEX('9. Drawdown Rates'!$A$1:$O$101,ROW($E93),5), "")</f>
        <v/>
      </c>
      <c r="V93" s="439" t="str">
        <f>IF($A93&lt;&gt;"", INDEX('10. Funds recaptured by HUD'!$A$1:$O$101,ROW($E96),5), "")</f>
        <v/>
      </c>
      <c r="W93" s="439" t="str">
        <f>IF($A93&lt;&gt;"", INDEX('11. Timely APR Submission'!$A$1:$O$101,ROW($E93),5), "")</f>
        <v/>
      </c>
      <c r="X93" s="439" t="str">
        <f>IF($A93&lt;&gt;"", INDEX('12. Cost per Household'!$A$1:$N$101,ROW($E94),7), "")</f>
        <v/>
      </c>
      <c r="Y93" s="439" t="str">
        <f>IF($A93&lt;&gt;"", INDEX('13. Cost per Positive Exit'!$A$1:$O$101,ROW($E94),7), "")</f>
        <v/>
      </c>
      <c r="Z93" s="439" t="str">
        <f>IF($A93&lt;&gt;"", INDEX('14. HUD Monitoring'!$A$1:$O$101,ROW($E94),5), "")</f>
        <v/>
      </c>
      <c r="AA93" s="441" t="str">
        <f>IF($A93&lt;&gt;"", INDEX('15. CoC Project Description'!$A$1:$O$101,ROW($E93),4), "")</f>
        <v/>
      </c>
      <c r="AB93" s="442" t="str">
        <f>IF($A93&lt;&gt;"", INDEX('16. Opening Doors Goals'!$A$1:$O$101,ROW($E95),5), "")</f>
        <v/>
      </c>
      <c r="AC93" s="441" t="str">
        <f>IF($A93&lt;&gt;"", INDEX('15a. Severity of Needs'!$A$1:$O$101,ROW($E96),5), "")</f>
        <v/>
      </c>
      <c r="AD93" s="442" t="str">
        <f>IF($A93&lt;&gt;"", INDEX('15b. HH w-Zero Income at Entry'!$A$1:$O$101,ROW($E96),5), "")</f>
        <v/>
      </c>
      <c r="AE93" s="441" t="str">
        <f>IF($A93&lt;&gt;"", INDEX('15c. Chronic HH at Entry'!$A$1:$O$101,ROW($E94),5), "")</f>
        <v/>
      </c>
      <c r="AF93" s="442" t="str">
        <f>IF($A93&lt;&gt;"", INDEX('16. Housing First Approach'!$A$1:$O$101,ROW($E93),5), "")</f>
        <v/>
      </c>
      <c r="AG93" s="580" t="str">
        <f>IF($A93&lt;&gt;"", INDEX('17. RHAB Participation'!$A$1:$Q$101,ROW($E95),5), "")</f>
        <v/>
      </c>
      <c r="AH93" s="440" t="str">
        <f>IF($A93&lt;&gt;"", INDEX('18. Attended CoC Meetings'!$A$1:$P$101,ROW($E95),5), "")</f>
        <v/>
      </c>
      <c r="AI93" s="440" t="str">
        <f>IF($A93&lt;&gt;"", INDEX('19. Attended CoC Trainings'!$A$1:$O$101,ROW($E95),5), "")</f>
        <v/>
      </c>
      <c r="AJ93" s="440" t="str">
        <f>IF($A93&lt;&gt;"", INDEX('20. High Quality Data Entry'!$A$1:$O$101,ROW($E93),5), "")</f>
        <v/>
      </c>
      <c r="AK93" s="440" t="str">
        <f>IF($A93&lt;&gt;"", INDEX('21. Timeliness of Data Entry'!$A$1:$O$101,ROW($E93),5), "")</f>
        <v/>
      </c>
      <c r="AL93" s="440" t="str">
        <f>IF($A93&lt;&gt;"", INDEX('25. HMIS Bed Inventory'!$A$1:$O$101,ROW($E93),5), "")</f>
        <v/>
      </c>
    </row>
    <row r="94" spans="1:38" x14ac:dyDescent="0.25">
      <c r="A94" s="35" t="str">
        <f>IF(INDEX('CoC Ranking Data'!$A$1:$CB$106,ROW($E97),4)&lt;&gt;"",INDEX('CoC Ranking Data'!$A$1:$CB$106,ROW($E97),4),"")</f>
        <v/>
      </c>
      <c r="B94" s="35" t="str">
        <f>IF(INDEX('CoC Ranking Data'!$A$1:$CB$106,ROW($E97),5)&lt;&gt;"",INDEX('CoC Ranking Data'!$A$1:$CB$106,ROW($E97),5),"")</f>
        <v/>
      </c>
      <c r="C94" s="300" t="str">
        <f>IF(INDEX('CoC Ranking Data'!$A$1:$CB$106,ROW($E97),6)&lt;&gt;"",INDEX('CoC Ranking Data'!$A$1:$CB$106,ROW($E97),6),"")</f>
        <v/>
      </c>
      <c r="D94" s="300" t="str">
        <f>IF(INDEX('CoC Ranking Data'!$A$1:$CB$106,ROW($E97),7)&lt;&gt;"",INDEX('CoC Ranking Data'!$A$1:$CB$106,ROW($E97),7),"")</f>
        <v/>
      </c>
      <c r="E94" s="297"/>
      <c r="F94" s="443" t="str">
        <f t="shared" si="2"/>
        <v/>
      </c>
      <c r="G94" s="443" t="str">
        <f t="shared" si="3"/>
        <v/>
      </c>
      <c r="H94" s="327" t="str">
        <f>IF($A94&lt;&gt;"", INDEX('1a. Housing Stability (RRH)'!$A$1:$O$101,ROW($E97),5), "")</f>
        <v/>
      </c>
      <c r="I94" s="327" t="str">
        <f>IF($A94&lt;&gt;"", INDEX('1b. Housing Stability (SSO)'!$A$1:$O$101,ROW($E97),5), "")</f>
        <v/>
      </c>
      <c r="J94" s="327" t="str">
        <f>IF($A94&lt;&gt;"", INDEX('1c. Housing Stability (PSH)'!$A$1:$O$101,ROW($E97),5), "")</f>
        <v/>
      </c>
      <c r="K94" s="327" t="str">
        <f>IF($A94&lt;&gt;"", INDEX('2. Returns to Homelessness'!$A$1:$O$101,ROW($E96),5), "")</f>
        <v/>
      </c>
      <c r="L94" s="327" t="str">
        <f>IF($A94&lt;&gt;"", INDEX('3. Safety Improvement (DV Only)'!$A$1:$O$101,ROW($E96),4), "")</f>
        <v/>
      </c>
      <c r="M94" s="327" t="str">
        <f>IF($A94&lt;&gt;"", INDEX('4. Length of Time Homeless'!$A$1:$O$101,ROW($E96),5), "")</f>
        <v/>
      </c>
      <c r="N94" s="327" t="str">
        <f>IF($A94&lt;&gt;"", INDEX('5a. Earned Income Growth'!$A$1:$O$101,ROW($E97),6), "")</f>
        <v/>
      </c>
      <c r="O94" s="327" t="str">
        <f>IF($A94&lt;&gt;"", INDEX('5b. UnEarned Income Growth'!$A$1:$O$101,ROW($E97),6), "")</f>
        <v/>
      </c>
      <c r="P94" s="327" t="str">
        <f>IF($A94&lt;&gt;"", INDEX('5c. Total Income Growth (PSH)'!$A$1:$O$101,ROW($E97),5), "")</f>
        <v/>
      </c>
      <c r="Q94" s="327" t="str">
        <f>IF($A94&lt;&gt;"", INDEX('5d. Income + Only (PSH Only)'!$A$1:$O$101,ROW($E97),5), "")</f>
        <v/>
      </c>
      <c r="R94" s="327" t="str">
        <f>IF($A94&lt;&gt;"", INDEX('6. Non-cash | Mainstream Ben.'!$A$1:$O$101,ROW($E95),5), "")</f>
        <v/>
      </c>
      <c r="S94" s="438" t="str">
        <f>IF($A94&lt;&gt;"", INDEX('7. Project Part. Eligibility'!$A$1:$N$101,ROW($E97),5), "")</f>
        <v/>
      </c>
      <c r="T94" s="438" t="str">
        <f>IF($A94&lt;&gt;"", INDEX('8. Unit Utilization Rate'!$A$1:$O$101,ROW($E96),7), "")</f>
        <v/>
      </c>
      <c r="U94" s="439" t="str">
        <f>IF($A94&lt;&gt;"", INDEX('9. Drawdown Rates'!$A$1:$O$101,ROW($E94),5), "")</f>
        <v/>
      </c>
      <c r="V94" s="439" t="str">
        <f>IF($A94&lt;&gt;"", INDEX('10. Funds recaptured by HUD'!$A$1:$O$101,ROW($E97),5), "")</f>
        <v/>
      </c>
      <c r="W94" s="439" t="str">
        <f>IF($A94&lt;&gt;"", INDEX('11. Timely APR Submission'!$A$1:$O$101,ROW($E94),5), "")</f>
        <v/>
      </c>
      <c r="X94" s="439" t="str">
        <f>IF($A94&lt;&gt;"", INDEX('12. Cost per Household'!$A$1:$N$101,ROW($E95),7), "")</f>
        <v/>
      </c>
      <c r="Y94" s="439" t="str">
        <f>IF($A94&lt;&gt;"", INDEX('13. Cost per Positive Exit'!$A$1:$O$101,ROW($E95),7), "")</f>
        <v/>
      </c>
      <c r="Z94" s="439" t="str">
        <f>IF($A94&lt;&gt;"", INDEX('14. HUD Monitoring'!$A$1:$O$101,ROW($E95),5), "")</f>
        <v/>
      </c>
      <c r="AA94" s="441" t="str">
        <f>IF($A94&lt;&gt;"", INDEX('15. CoC Project Description'!$A$1:$O$101,ROW($E94),4), "")</f>
        <v/>
      </c>
      <c r="AB94" s="442" t="str">
        <f>IF($A94&lt;&gt;"", INDEX('16. Opening Doors Goals'!$A$1:$O$101,ROW($E96),5), "")</f>
        <v/>
      </c>
      <c r="AC94" s="441" t="str">
        <f>IF($A94&lt;&gt;"", INDEX('15a. Severity of Needs'!$A$1:$O$101,ROW($E97),5), "")</f>
        <v/>
      </c>
      <c r="AD94" s="442" t="str">
        <f>IF($A94&lt;&gt;"", INDEX('15b. HH w-Zero Income at Entry'!$A$1:$O$101,ROW($E97),5), "")</f>
        <v/>
      </c>
      <c r="AE94" s="441" t="str">
        <f>IF($A94&lt;&gt;"", INDEX('15c. Chronic HH at Entry'!$A$1:$O$101,ROW($E95),5), "")</f>
        <v/>
      </c>
      <c r="AF94" s="442" t="str">
        <f>IF($A94&lt;&gt;"", INDEX('16. Housing First Approach'!$A$1:$O$101,ROW($E94),5), "")</f>
        <v/>
      </c>
      <c r="AG94" s="580" t="str">
        <f>IF($A94&lt;&gt;"", INDEX('17. RHAB Participation'!$A$1:$Q$101,ROW($E96),5), "")</f>
        <v/>
      </c>
      <c r="AH94" s="440" t="str">
        <f>IF($A94&lt;&gt;"", INDEX('18. Attended CoC Meetings'!$A$1:$P$101,ROW($E96),5), "")</f>
        <v/>
      </c>
      <c r="AI94" s="440" t="str">
        <f>IF($A94&lt;&gt;"", INDEX('19. Attended CoC Trainings'!$A$1:$O$101,ROW($E96),5), "")</f>
        <v/>
      </c>
      <c r="AJ94" s="440" t="str">
        <f>IF($A94&lt;&gt;"", INDEX('20. High Quality Data Entry'!$A$1:$O$101,ROW($E94),5), "")</f>
        <v/>
      </c>
      <c r="AK94" s="440" t="str">
        <f>IF($A94&lt;&gt;"", INDEX('21. Timeliness of Data Entry'!$A$1:$O$101,ROW($E94),5), "")</f>
        <v/>
      </c>
      <c r="AL94" s="440" t="str">
        <f>IF($A94&lt;&gt;"", INDEX('25. HMIS Bed Inventory'!$A$1:$O$101,ROW($E94),5), "")</f>
        <v/>
      </c>
    </row>
    <row r="95" spans="1:38" x14ac:dyDescent="0.25">
      <c r="A95" s="35" t="str">
        <f>IF(INDEX('CoC Ranking Data'!$A$1:$CB$106,ROW($E98),4)&lt;&gt;"",INDEX('CoC Ranking Data'!$A$1:$CB$106,ROW($E98),4),"")</f>
        <v/>
      </c>
      <c r="B95" s="35" t="str">
        <f>IF(INDEX('CoC Ranking Data'!$A$1:$CB$106,ROW($E98),5)&lt;&gt;"",INDEX('CoC Ranking Data'!$A$1:$CB$106,ROW($E98),5),"")</f>
        <v/>
      </c>
      <c r="C95" s="300" t="str">
        <f>IF(INDEX('CoC Ranking Data'!$A$1:$CB$106,ROW($E98),6)&lt;&gt;"",INDEX('CoC Ranking Data'!$A$1:$CB$106,ROW($E98),6),"")</f>
        <v/>
      </c>
      <c r="D95" s="300" t="str">
        <f>IF(INDEX('CoC Ranking Data'!$A$1:$CB$106,ROW($E98),7)&lt;&gt;"",INDEX('CoC Ranking Data'!$A$1:$CB$106,ROW($E98),7),"")</f>
        <v/>
      </c>
      <c r="E95" s="297"/>
      <c r="F95" s="443" t="str">
        <f t="shared" si="2"/>
        <v/>
      </c>
      <c r="G95" s="443" t="str">
        <f t="shared" si="3"/>
        <v/>
      </c>
      <c r="H95" s="327" t="str">
        <f>IF($A95&lt;&gt;"", INDEX('1a. Housing Stability (RRH)'!$A$1:$O$101,ROW($E98),5), "")</f>
        <v/>
      </c>
      <c r="I95" s="327" t="str">
        <f>IF($A95&lt;&gt;"", INDEX('1b. Housing Stability (SSO)'!$A$1:$O$101,ROW($E98),5), "")</f>
        <v/>
      </c>
      <c r="J95" s="327" t="str">
        <f>IF($A95&lt;&gt;"", INDEX('1c. Housing Stability (PSH)'!$A$1:$O$101,ROW($E98),5), "")</f>
        <v/>
      </c>
      <c r="K95" s="327" t="str">
        <f>IF($A95&lt;&gt;"", INDEX('2. Returns to Homelessness'!$A$1:$O$101,ROW($E97),5), "")</f>
        <v/>
      </c>
      <c r="L95" s="327" t="str">
        <f>IF($A95&lt;&gt;"", INDEX('3. Safety Improvement (DV Only)'!$A$1:$O$101,ROW($E97),4), "")</f>
        <v/>
      </c>
      <c r="M95" s="327" t="str">
        <f>IF($A95&lt;&gt;"", INDEX('4. Length of Time Homeless'!$A$1:$O$101,ROW($E97),5), "")</f>
        <v/>
      </c>
      <c r="N95" s="327" t="str">
        <f>IF($A95&lt;&gt;"", INDEX('5a. Earned Income Growth'!$A$1:$O$101,ROW($E98),6), "")</f>
        <v/>
      </c>
      <c r="O95" s="327" t="str">
        <f>IF($A95&lt;&gt;"", INDEX('5b. UnEarned Income Growth'!$A$1:$O$101,ROW($E98),6), "")</f>
        <v/>
      </c>
      <c r="P95" s="327" t="str">
        <f>IF($A95&lt;&gt;"", INDEX('5c. Total Income Growth (PSH)'!$A$1:$O$101,ROW($E98),5), "")</f>
        <v/>
      </c>
      <c r="Q95" s="327" t="str">
        <f>IF($A95&lt;&gt;"", INDEX('5d. Income + Only (PSH Only)'!$A$1:$O$101,ROW($E98),5), "")</f>
        <v/>
      </c>
      <c r="R95" s="327" t="str">
        <f>IF($A95&lt;&gt;"", INDEX('6. Non-cash | Mainstream Ben.'!$A$1:$O$101,ROW($E96),5), "")</f>
        <v/>
      </c>
      <c r="S95" s="438" t="str">
        <f>IF($A95&lt;&gt;"", INDEX('7. Project Part. Eligibility'!$A$1:$N$101,ROW($E98),5), "")</f>
        <v/>
      </c>
      <c r="T95" s="438" t="str">
        <f>IF($A95&lt;&gt;"", INDEX('8. Unit Utilization Rate'!$A$1:$O$101,ROW($E97),7), "")</f>
        <v/>
      </c>
      <c r="U95" s="439" t="str">
        <f>IF($A95&lt;&gt;"", INDEX('9. Drawdown Rates'!$A$1:$O$101,ROW($E95),5), "")</f>
        <v/>
      </c>
      <c r="V95" s="439" t="str">
        <f>IF($A95&lt;&gt;"", INDEX('10. Funds recaptured by HUD'!$A$1:$O$101,ROW($E98),5), "")</f>
        <v/>
      </c>
      <c r="W95" s="439" t="str">
        <f>IF($A95&lt;&gt;"", INDEX('11. Timely APR Submission'!$A$1:$O$101,ROW($E95),5), "")</f>
        <v/>
      </c>
      <c r="X95" s="439" t="str">
        <f>IF($A95&lt;&gt;"", INDEX('12. Cost per Household'!$A$1:$N$101,ROW($E96),7), "")</f>
        <v/>
      </c>
      <c r="Y95" s="439" t="str">
        <f>IF($A95&lt;&gt;"", INDEX('13. Cost per Positive Exit'!$A$1:$O$101,ROW($E96),7), "")</f>
        <v/>
      </c>
      <c r="Z95" s="439" t="str">
        <f>IF($A95&lt;&gt;"", INDEX('14. HUD Monitoring'!$A$1:$O$101,ROW($E96),5), "")</f>
        <v/>
      </c>
      <c r="AA95" s="441" t="str">
        <f>IF($A95&lt;&gt;"", INDEX('15. CoC Project Description'!$A$1:$O$101,ROW($E95),4), "")</f>
        <v/>
      </c>
      <c r="AB95" s="442" t="str">
        <f>IF($A95&lt;&gt;"", INDEX('16. Opening Doors Goals'!$A$1:$O$101,ROW($E97),5), "")</f>
        <v/>
      </c>
      <c r="AC95" s="441" t="str">
        <f>IF($A95&lt;&gt;"", INDEX('15a. Severity of Needs'!$A$1:$O$101,ROW($E98),5), "")</f>
        <v/>
      </c>
      <c r="AD95" s="442" t="str">
        <f>IF($A95&lt;&gt;"", INDEX('15b. HH w-Zero Income at Entry'!$A$1:$O$101,ROW($E98),5), "")</f>
        <v/>
      </c>
      <c r="AE95" s="441" t="str">
        <f>IF($A95&lt;&gt;"", INDEX('15c. Chronic HH at Entry'!$A$1:$O$101,ROW($E96),5), "")</f>
        <v/>
      </c>
      <c r="AF95" s="442" t="str">
        <f>IF($A95&lt;&gt;"", INDEX('16. Housing First Approach'!$A$1:$O$101,ROW($E95),5), "")</f>
        <v/>
      </c>
      <c r="AG95" s="580" t="str">
        <f>IF($A95&lt;&gt;"", INDEX('17. RHAB Participation'!$A$1:$Q$101,ROW($E97),5), "")</f>
        <v/>
      </c>
      <c r="AH95" s="440" t="str">
        <f>IF($A95&lt;&gt;"", INDEX('18. Attended CoC Meetings'!$A$1:$P$101,ROW($E97),5), "")</f>
        <v/>
      </c>
      <c r="AI95" s="440" t="str">
        <f>IF($A95&lt;&gt;"", INDEX('19. Attended CoC Trainings'!$A$1:$O$101,ROW($E97),5), "")</f>
        <v/>
      </c>
      <c r="AJ95" s="440" t="str">
        <f>IF($A95&lt;&gt;"", INDEX('20. High Quality Data Entry'!$A$1:$O$101,ROW($E95),5), "")</f>
        <v/>
      </c>
      <c r="AK95" s="440" t="str">
        <f>IF($A95&lt;&gt;"", INDEX('21. Timeliness of Data Entry'!$A$1:$O$101,ROW($E95),5), "")</f>
        <v/>
      </c>
      <c r="AL95" s="440" t="str">
        <f>IF($A95&lt;&gt;"", INDEX('25. HMIS Bed Inventory'!$A$1:$O$101,ROW($E95),5), "")</f>
        <v/>
      </c>
    </row>
    <row r="96" spans="1:38" x14ac:dyDescent="0.25">
      <c r="A96" s="35" t="str">
        <f>IF(INDEX('CoC Ranking Data'!$A$1:$CB$106,ROW($E99),4)&lt;&gt;"",INDEX('CoC Ranking Data'!$A$1:$CB$106,ROW($E99),4),"")</f>
        <v/>
      </c>
      <c r="B96" s="35" t="str">
        <f>IF(INDEX('CoC Ranking Data'!$A$1:$CB$106,ROW($E99),5)&lt;&gt;"",INDEX('CoC Ranking Data'!$A$1:$CB$106,ROW($E99),5),"")</f>
        <v/>
      </c>
      <c r="C96" s="300" t="str">
        <f>IF(INDEX('CoC Ranking Data'!$A$1:$CB$106,ROW($E99),6)&lt;&gt;"",INDEX('CoC Ranking Data'!$A$1:$CB$106,ROW($E99),6),"")</f>
        <v/>
      </c>
      <c r="D96" s="300" t="str">
        <f>IF(INDEX('CoC Ranking Data'!$A$1:$CB$106,ROW($E99),7)&lt;&gt;"",INDEX('CoC Ranking Data'!$A$1:$CB$106,ROW($E99),7),"")</f>
        <v/>
      </c>
      <c r="E96" s="297"/>
      <c r="F96" s="443" t="str">
        <f t="shared" si="2"/>
        <v/>
      </c>
      <c r="G96" s="443" t="str">
        <f t="shared" si="3"/>
        <v/>
      </c>
      <c r="H96" s="327" t="str">
        <f>IF($A96&lt;&gt;"", INDEX('1a. Housing Stability (RRH)'!$A$1:$O$101,ROW($E99),5), "")</f>
        <v/>
      </c>
      <c r="I96" s="327" t="str">
        <f>IF($A96&lt;&gt;"", INDEX('1b. Housing Stability (SSO)'!$A$1:$O$101,ROW($E99),5), "")</f>
        <v/>
      </c>
      <c r="J96" s="327" t="str">
        <f>IF($A96&lt;&gt;"", INDEX('1c. Housing Stability (PSH)'!$A$1:$O$101,ROW($E99),5), "")</f>
        <v/>
      </c>
      <c r="K96" s="327" t="str">
        <f>IF($A96&lt;&gt;"", INDEX('2. Returns to Homelessness'!$A$1:$O$101,ROW($E98),5), "")</f>
        <v/>
      </c>
      <c r="L96" s="327" t="str">
        <f>IF($A96&lt;&gt;"", INDEX('3. Safety Improvement (DV Only)'!$A$1:$O$101,ROW($E98),4), "")</f>
        <v/>
      </c>
      <c r="M96" s="327" t="str">
        <f>IF($A96&lt;&gt;"", INDEX('4. Length of Time Homeless'!$A$1:$O$101,ROW($E98),5), "")</f>
        <v/>
      </c>
      <c r="N96" s="327" t="str">
        <f>IF($A96&lt;&gt;"", INDEX('5a. Earned Income Growth'!$A$1:$O$101,ROW($E99),6), "")</f>
        <v/>
      </c>
      <c r="O96" s="327" t="str">
        <f>IF($A96&lt;&gt;"", INDEX('5b. UnEarned Income Growth'!$A$1:$O$101,ROW($E99),6), "")</f>
        <v/>
      </c>
      <c r="P96" s="327" t="str">
        <f>IF($A96&lt;&gt;"", INDEX('5c. Total Income Growth (PSH)'!$A$1:$O$101,ROW($E99),5), "")</f>
        <v/>
      </c>
      <c r="Q96" s="327" t="str">
        <f>IF($A96&lt;&gt;"", INDEX('5d. Income + Only (PSH Only)'!$A$1:$O$101,ROW($E99),5), "")</f>
        <v/>
      </c>
      <c r="R96" s="327" t="str">
        <f>IF($A96&lt;&gt;"", INDEX('6. Non-cash | Mainstream Ben.'!$A$1:$O$101,ROW($E97),5), "")</f>
        <v/>
      </c>
      <c r="S96" s="438" t="str">
        <f>IF($A96&lt;&gt;"", INDEX('7. Project Part. Eligibility'!$A$1:$N$101,ROW($E99),5), "")</f>
        <v/>
      </c>
      <c r="T96" s="438" t="str">
        <f>IF($A96&lt;&gt;"", INDEX('8. Unit Utilization Rate'!$A$1:$O$101,ROW($E98),7), "")</f>
        <v/>
      </c>
      <c r="U96" s="439" t="str">
        <f>IF($A96&lt;&gt;"", INDEX('9. Drawdown Rates'!$A$1:$O$101,ROW($E96),5), "")</f>
        <v/>
      </c>
      <c r="V96" s="439" t="str">
        <f>IF($A96&lt;&gt;"", INDEX('10. Funds recaptured by HUD'!$A$1:$O$101,ROW($E99),5), "")</f>
        <v/>
      </c>
      <c r="W96" s="439" t="str">
        <f>IF($A96&lt;&gt;"", INDEX('11. Timely APR Submission'!$A$1:$O$101,ROW($E96),5), "")</f>
        <v/>
      </c>
      <c r="X96" s="439" t="str">
        <f>IF($A96&lt;&gt;"", INDEX('12. Cost per Household'!$A$1:$N$101,ROW($E97),7), "")</f>
        <v/>
      </c>
      <c r="Y96" s="439" t="str">
        <f>IF($A96&lt;&gt;"", INDEX('13. Cost per Positive Exit'!$A$1:$O$101,ROW($E97),7), "")</f>
        <v/>
      </c>
      <c r="Z96" s="439" t="str">
        <f>IF($A96&lt;&gt;"", INDEX('14. HUD Monitoring'!$A$1:$O$101,ROW($E97),5), "")</f>
        <v/>
      </c>
      <c r="AA96" s="441" t="str">
        <f>IF($A96&lt;&gt;"", INDEX('15. CoC Project Description'!$A$1:$O$101,ROW($E96),4), "")</f>
        <v/>
      </c>
      <c r="AB96" s="442" t="str">
        <f>IF($A96&lt;&gt;"", INDEX('16. Opening Doors Goals'!$A$1:$O$101,ROW($E98),5), "")</f>
        <v/>
      </c>
      <c r="AC96" s="441" t="str">
        <f>IF($A96&lt;&gt;"", INDEX('15a. Severity of Needs'!$A$1:$O$101,ROW($E99),5), "")</f>
        <v/>
      </c>
      <c r="AD96" s="442" t="str">
        <f>IF($A96&lt;&gt;"", INDEX('15b. HH w-Zero Income at Entry'!$A$1:$O$101,ROW($E99),5), "")</f>
        <v/>
      </c>
      <c r="AE96" s="441" t="str">
        <f>IF($A96&lt;&gt;"", INDEX('15c. Chronic HH at Entry'!$A$1:$O$101,ROW($E97),5), "")</f>
        <v/>
      </c>
      <c r="AF96" s="442" t="str">
        <f>IF($A96&lt;&gt;"", INDEX('16. Housing First Approach'!$A$1:$O$101,ROW($E96),5), "")</f>
        <v/>
      </c>
      <c r="AG96" s="580" t="str">
        <f>IF($A96&lt;&gt;"", INDEX('17. RHAB Participation'!$A$1:$Q$101,ROW($E98),5), "")</f>
        <v/>
      </c>
      <c r="AH96" s="440" t="str">
        <f>IF($A96&lt;&gt;"", INDEX('18. Attended CoC Meetings'!$A$1:$P$101,ROW($E98),5), "")</f>
        <v/>
      </c>
      <c r="AI96" s="440" t="str">
        <f>IF($A96&lt;&gt;"", INDEX('19. Attended CoC Trainings'!$A$1:$O$101,ROW($E98),5), "")</f>
        <v/>
      </c>
      <c r="AJ96" s="440" t="str">
        <f>IF($A96&lt;&gt;"", INDEX('20. High Quality Data Entry'!$A$1:$O$101,ROW($E96),5), "")</f>
        <v/>
      </c>
      <c r="AK96" s="440" t="str">
        <f>IF($A96&lt;&gt;"", INDEX('21. Timeliness of Data Entry'!$A$1:$O$101,ROW($E96),5), "")</f>
        <v/>
      </c>
      <c r="AL96" s="440" t="str">
        <f>IF($A96&lt;&gt;"", INDEX('25. HMIS Bed Inventory'!$A$1:$O$101,ROW($E96),5), "")</f>
        <v/>
      </c>
    </row>
    <row r="97" spans="1:38" x14ac:dyDescent="0.25">
      <c r="A97" s="35" t="str">
        <f>IF(INDEX('CoC Ranking Data'!$A$1:$CB$106,ROW($E100),4)&lt;&gt;"",INDEX('CoC Ranking Data'!$A$1:$CB$106,ROW($E100),4),"")</f>
        <v/>
      </c>
      <c r="B97" s="35" t="str">
        <f>IF(INDEX('CoC Ranking Data'!$A$1:$CB$106,ROW($E100),5)&lt;&gt;"",INDEX('CoC Ranking Data'!$A$1:$CB$106,ROW($E100),5),"")</f>
        <v/>
      </c>
      <c r="C97" s="300" t="str">
        <f>IF(INDEX('CoC Ranking Data'!$A$1:$CB$106,ROW($E100),6)&lt;&gt;"",INDEX('CoC Ranking Data'!$A$1:$CB$106,ROW($E100),6),"")</f>
        <v/>
      </c>
      <c r="D97" s="300" t="str">
        <f>IF(INDEX('CoC Ranking Data'!$A$1:$CB$106,ROW($E100),7)&lt;&gt;"",INDEX('CoC Ranking Data'!$A$1:$CB$106,ROW($E100),7),"")</f>
        <v/>
      </c>
      <c r="E97" s="297"/>
      <c r="F97" s="443" t="str">
        <f t="shared" si="2"/>
        <v/>
      </c>
      <c r="G97" s="443" t="str">
        <f t="shared" si="3"/>
        <v/>
      </c>
      <c r="H97" s="327" t="str">
        <f>IF($A97&lt;&gt;"", INDEX('1a. Housing Stability (RRH)'!$A$1:$O$101,ROW($E100),5), "")</f>
        <v/>
      </c>
      <c r="I97" s="327" t="str">
        <f>IF($A97&lt;&gt;"", INDEX('1b. Housing Stability (SSO)'!$A$1:$O$101,ROW($E100),5), "")</f>
        <v/>
      </c>
      <c r="J97" s="327" t="str">
        <f>IF($A97&lt;&gt;"", INDEX('1c. Housing Stability (PSH)'!$A$1:$O$101,ROW($E100),5), "")</f>
        <v/>
      </c>
      <c r="K97" s="327" t="str">
        <f>IF($A97&lt;&gt;"", INDEX('2. Returns to Homelessness'!$A$1:$O$101,ROW($E99),5), "")</f>
        <v/>
      </c>
      <c r="L97" s="327" t="str">
        <f>IF($A97&lt;&gt;"", INDEX('3. Safety Improvement (DV Only)'!$A$1:$O$101,ROW($E99),4), "")</f>
        <v/>
      </c>
      <c r="M97" s="327" t="str">
        <f>IF($A97&lt;&gt;"", INDEX('4. Length of Time Homeless'!$A$1:$O$101,ROW($E99),5), "")</f>
        <v/>
      </c>
      <c r="N97" s="327" t="str">
        <f>IF($A97&lt;&gt;"", INDEX('5a. Earned Income Growth'!$A$1:$O$101,ROW($E100),6), "")</f>
        <v/>
      </c>
      <c r="O97" s="327" t="str">
        <f>IF($A97&lt;&gt;"", INDEX('5b. UnEarned Income Growth'!$A$1:$O$101,ROW($E100),6), "")</f>
        <v/>
      </c>
      <c r="P97" s="327" t="str">
        <f>IF($A97&lt;&gt;"", INDEX('5c. Total Income Growth (PSH)'!$A$1:$O$101,ROW($E100),5), "")</f>
        <v/>
      </c>
      <c r="Q97" s="327" t="str">
        <f>IF($A97&lt;&gt;"", INDEX('5d. Income + Only (PSH Only)'!$A$1:$O$101,ROW($E100),5), "")</f>
        <v/>
      </c>
      <c r="R97" s="327" t="str">
        <f>IF($A97&lt;&gt;"", INDEX('6. Non-cash | Mainstream Ben.'!$A$1:$O$101,ROW($E98),5), "")</f>
        <v/>
      </c>
      <c r="S97" s="438" t="str">
        <f>IF($A97&lt;&gt;"", INDEX('7. Project Part. Eligibility'!$A$1:$N$101,ROW($E100),5), "")</f>
        <v/>
      </c>
      <c r="T97" s="438" t="str">
        <f>IF($A97&lt;&gt;"", INDEX('8. Unit Utilization Rate'!$A$1:$O$101,ROW($E99),7), "")</f>
        <v/>
      </c>
      <c r="U97" s="439" t="str">
        <f>IF($A97&lt;&gt;"", INDEX('9. Drawdown Rates'!$A$1:$O$101,ROW($E97),5), "")</f>
        <v/>
      </c>
      <c r="V97" s="439" t="str">
        <f>IF($A97&lt;&gt;"", INDEX('10. Funds recaptured by HUD'!$A$1:$O$101,ROW($E100),5), "")</f>
        <v/>
      </c>
      <c r="W97" s="439" t="str">
        <f>IF($A97&lt;&gt;"", INDEX('11. Timely APR Submission'!$A$1:$O$101,ROW($E97),5), "")</f>
        <v/>
      </c>
      <c r="X97" s="439" t="str">
        <f>IF($A97&lt;&gt;"", INDEX('12. Cost per Household'!$A$1:$N$101,ROW($E98),7), "")</f>
        <v/>
      </c>
      <c r="Y97" s="439" t="str">
        <f>IF($A97&lt;&gt;"", INDEX('13. Cost per Positive Exit'!$A$1:$O$101,ROW($E98),7), "")</f>
        <v/>
      </c>
      <c r="Z97" s="439" t="str">
        <f>IF($A97&lt;&gt;"", INDEX('14. HUD Monitoring'!$A$1:$O$101,ROW($E98),5), "")</f>
        <v/>
      </c>
      <c r="AA97" s="441" t="str">
        <f>IF($A97&lt;&gt;"", INDEX('15. CoC Project Description'!$A$1:$O$101,ROW($E97),4), "")</f>
        <v/>
      </c>
      <c r="AB97" s="442" t="str">
        <f>IF($A97&lt;&gt;"", INDEX('16. Opening Doors Goals'!$A$1:$O$101,ROW($E99),5), "")</f>
        <v/>
      </c>
      <c r="AC97" s="441" t="str">
        <f>IF($A97&lt;&gt;"", INDEX('15a. Severity of Needs'!$A$1:$O$101,ROW($E100),5), "")</f>
        <v/>
      </c>
      <c r="AD97" s="442" t="str">
        <f>IF($A97&lt;&gt;"", INDEX('15b. HH w-Zero Income at Entry'!$A$1:$O$101,ROW($E100),5), "")</f>
        <v/>
      </c>
      <c r="AE97" s="441" t="str">
        <f>IF($A97&lt;&gt;"", INDEX('15c. Chronic HH at Entry'!$A$1:$O$101,ROW($E98),5), "")</f>
        <v/>
      </c>
      <c r="AF97" s="442" t="str">
        <f>IF($A97&lt;&gt;"", INDEX('16. Housing First Approach'!$A$1:$O$101,ROW($E97),5), "")</f>
        <v/>
      </c>
      <c r="AG97" s="580" t="str">
        <f>IF($A97&lt;&gt;"", INDEX('17. RHAB Participation'!$A$1:$Q$101,ROW($E99),5), "")</f>
        <v/>
      </c>
      <c r="AH97" s="440" t="str">
        <f>IF($A97&lt;&gt;"", INDEX('18. Attended CoC Meetings'!$A$1:$P$101,ROW($E99),5), "")</f>
        <v/>
      </c>
      <c r="AI97" s="440" t="str">
        <f>IF($A97&lt;&gt;"", INDEX('19. Attended CoC Trainings'!$A$1:$O$101,ROW($E99),5), "")</f>
        <v/>
      </c>
      <c r="AJ97" s="440" t="str">
        <f>IF($A97&lt;&gt;"", INDEX('20. High Quality Data Entry'!$A$1:$O$101,ROW($E97),5), "")</f>
        <v/>
      </c>
      <c r="AK97" s="440" t="str">
        <f>IF($A97&lt;&gt;"", INDEX('21. Timeliness of Data Entry'!$A$1:$O$101,ROW($E97),5), "")</f>
        <v/>
      </c>
      <c r="AL97" s="440" t="str">
        <f>IF($A97&lt;&gt;"", INDEX('25. HMIS Bed Inventory'!$A$1:$O$101,ROW($E97),5), "")</f>
        <v/>
      </c>
    </row>
    <row r="98" spans="1:38" x14ac:dyDescent="0.25">
      <c r="A98" s="35" t="str">
        <f>IF(INDEX('CoC Ranking Data'!$A$1:$CB$106,ROW($E101),4)&lt;&gt;"",INDEX('CoC Ranking Data'!$A$1:$CB$106,ROW($E101),4),"")</f>
        <v/>
      </c>
      <c r="B98" s="35" t="str">
        <f>IF(INDEX('CoC Ranking Data'!$A$1:$CB$106,ROW($E101),5)&lt;&gt;"",INDEX('CoC Ranking Data'!$A$1:$CB$106,ROW($E101),5),"")</f>
        <v/>
      </c>
      <c r="C98" s="300" t="str">
        <f>IF(INDEX('CoC Ranking Data'!$A$1:$CB$106,ROW($E101),6)&lt;&gt;"",INDEX('CoC Ranking Data'!$A$1:$CB$106,ROW($E101),6),"")</f>
        <v/>
      </c>
      <c r="D98" s="300" t="str">
        <f>IF(INDEX('CoC Ranking Data'!$A$1:$CB$106,ROW($E101),7)&lt;&gt;"",INDEX('CoC Ranking Data'!$A$1:$CB$106,ROW($E101),7),"")</f>
        <v/>
      </c>
      <c r="E98" s="297"/>
      <c r="F98" s="443" t="str">
        <f t="shared" si="2"/>
        <v/>
      </c>
      <c r="G98" s="443" t="str">
        <f t="shared" si="3"/>
        <v/>
      </c>
      <c r="H98" s="327" t="str">
        <f>IF($A98&lt;&gt;"", INDEX('1a. Housing Stability (RRH)'!$A$1:$O$101,ROW($E101),5), "")</f>
        <v/>
      </c>
      <c r="I98" s="327" t="str">
        <f>IF($A98&lt;&gt;"", INDEX('1b. Housing Stability (SSO)'!$A$1:$O$101,ROW($E101),5), "")</f>
        <v/>
      </c>
      <c r="J98" s="327" t="str">
        <f>IF($A98&lt;&gt;"", INDEX('1c. Housing Stability (PSH)'!$A$1:$O$101,ROW($E101),5), "")</f>
        <v/>
      </c>
      <c r="K98" s="327" t="str">
        <f>IF($A98&lt;&gt;"", INDEX('2. Returns to Homelessness'!$A$1:$O$101,ROW($E100),5), "")</f>
        <v/>
      </c>
      <c r="L98" s="327" t="str">
        <f>IF($A98&lt;&gt;"", INDEX('3. Safety Improvement (DV Only)'!$A$1:$O$101,ROW($E100),4), "")</f>
        <v/>
      </c>
      <c r="M98" s="327" t="str">
        <f>IF($A98&lt;&gt;"", INDEX('4. Length of Time Homeless'!$A$1:$O$101,ROW($E100),5), "")</f>
        <v/>
      </c>
      <c r="N98" s="327" t="str">
        <f>IF($A98&lt;&gt;"", INDEX('5a. Earned Income Growth'!$A$1:$O$101,ROW($E101),6), "")</f>
        <v/>
      </c>
      <c r="O98" s="327" t="str">
        <f>IF($A98&lt;&gt;"", INDEX('5b. UnEarned Income Growth'!$A$1:$O$101,ROW($E101),6), "")</f>
        <v/>
      </c>
      <c r="P98" s="327" t="str">
        <f>IF($A98&lt;&gt;"", INDEX('5c. Total Income Growth (PSH)'!$A$1:$O$101,ROW($E101),5), "")</f>
        <v/>
      </c>
      <c r="Q98" s="327" t="str">
        <f>IF($A98&lt;&gt;"", INDEX('5d. Income + Only (PSH Only)'!$A$1:$O$101,ROW($E101),5), "")</f>
        <v/>
      </c>
      <c r="R98" s="327" t="str">
        <f>IF($A98&lt;&gt;"", INDEX('6. Non-cash | Mainstream Ben.'!$A$1:$O$101,ROW($E99),5), "")</f>
        <v/>
      </c>
      <c r="S98" s="438" t="str">
        <f>IF($A98&lt;&gt;"", INDEX('7. Project Part. Eligibility'!$A$1:$N$101,ROW($E101),5), "")</f>
        <v/>
      </c>
      <c r="T98" s="438" t="str">
        <f>IF($A98&lt;&gt;"", INDEX('8. Unit Utilization Rate'!$A$1:$O$101,ROW($E100),7), "")</f>
        <v/>
      </c>
      <c r="U98" s="439" t="str">
        <f>IF($A98&lt;&gt;"", INDEX('9. Drawdown Rates'!$A$1:$O$101,ROW($E98),5), "")</f>
        <v/>
      </c>
      <c r="V98" s="439" t="str">
        <f>IF($A98&lt;&gt;"", INDEX('10. Funds recaptured by HUD'!$A$1:$O$101,ROW($E101),5), "")</f>
        <v/>
      </c>
      <c r="W98" s="439" t="str">
        <f>IF($A98&lt;&gt;"", INDEX('11. Timely APR Submission'!$A$1:$O$101,ROW($E98),5), "")</f>
        <v/>
      </c>
      <c r="X98" s="439" t="str">
        <f>IF($A98&lt;&gt;"", INDEX('12. Cost per Household'!$A$1:$N$101,ROW($E99),7), "")</f>
        <v/>
      </c>
      <c r="Y98" s="439" t="str">
        <f>IF($A98&lt;&gt;"", INDEX('13. Cost per Positive Exit'!$A$1:$O$101,ROW($E99),7), "")</f>
        <v/>
      </c>
      <c r="Z98" s="439" t="str">
        <f>IF($A98&lt;&gt;"", INDEX('14. HUD Monitoring'!$A$1:$O$101,ROW($E99),5), "")</f>
        <v/>
      </c>
      <c r="AA98" s="441" t="str">
        <f>IF($A98&lt;&gt;"", INDEX('15. CoC Project Description'!$A$1:$O$101,ROW($E98),4), "")</f>
        <v/>
      </c>
      <c r="AB98" s="442" t="str">
        <f>IF($A98&lt;&gt;"", INDEX('16. Opening Doors Goals'!$A$1:$O$101,ROW($E100),5), "")</f>
        <v/>
      </c>
      <c r="AC98" s="441" t="str">
        <f>IF($A98&lt;&gt;"", INDEX('15a. Severity of Needs'!$A$1:$O$101,ROW($E101),5), "")</f>
        <v/>
      </c>
      <c r="AD98" s="442" t="str">
        <f>IF($A98&lt;&gt;"", INDEX('15b. HH w-Zero Income at Entry'!$A$1:$O$101,ROW($E101),5), "")</f>
        <v/>
      </c>
      <c r="AE98" s="441" t="str">
        <f>IF($A98&lt;&gt;"", INDEX('15c. Chronic HH at Entry'!$A$1:$O$101,ROW($E99),5), "")</f>
        <v/>
      </c>
      <c r="AF98" s="442" t="str">
        <f>IF($A98&lt;&gt;"", INDEX('16. Housing First Approach'!$A$1:$O$101,ROW($E98),5), "")</f>
        <v/>
      </c>
      <c r="AG98" s="580" t="str">
        <f>IF($A98&lt;&gt;"", INDEX('17. RHAB Participation'!$A$1:$Q$101,ROW($E100),5), "")</f>
        <v/>
      </c>
      <c r="AH98" s="440" t="str">
        <f>IF($A98&lt;&gt;"", INDEX('18. Attended CoC Meetings'!$A$1:$P$101,ROW($E100),5), "")</f>
        <v/>
      </c>
      <c r="AI98" s="440" t="str">
        <f>IF($A98&lt;&gt;"", INDEX('19. Attended CoC Trainings'!$A$1:$O$101,ROW($E100),5), "")</f>
        <v/>
      </c>
      <c r="AJ98" s="440" t="str">
        <f>IF($A98&lt;&gt;"", INDEX('20. High Quality Data Entry'!$A$1:$O$101,ROW($E98),5), "")</f>
        <v/>
      </c>
      <c r="AK98" s="440" t="str">
        <f>IF($A98&lt;&gt;"", INDEX('21. Timeliness of Data Entry'!$A$1:$O$101,ROW($E98),5), "")</f>
        <v/>
      </c>
      <c r="AL98" s="440" t="str">
        <f>IF($A98&lt;&gt;"", INDEX('25. HMIS Bed Inventory'!$A$1:$O$101,ROW($E98),5), "")</f>
        <v/>
      </c>
    </row>
    <row r="99" spans="1:38" x14ac:dyDescent="0.25">
      <c r="A99" s="35" t="str">
        <f>IF(INDEX('CoC Ranking Data'!$A$1:$CB$106,ROW($E102),4)&lt;&gt;"",INDEX('CoC Ranking Data'!$A$1:$CB$106,ROW($E102),4),"")</f>
        <v/>
      </c>
      <c r="B99" s="35" t="str">
        <f>IF(INDEX('CoC Ranking Data'!$A$1:$CB$106,ROW($E102),5)&lt;&gt;"",INDEX('CoC Ranking Data'!$A$1:$CB$106,ROW($E102),5),"")</f>
        <v/>
      </c>
      <c r="C99" s="300" t="str">
        <f>IF(INDEX('CoC Ranking Data'!$A$1:$CB$106,ROW($E102),6)&lt;&gt;"",INDEX('CoC Ranking Data'!$A$1:$CB$106,ROW($E102),6),"")</f>
        <v/>
      </c>
      <c r="D99" s="300" t="str">
        <f>IF(INDEX('CoC Ranking Data'!$A$1:$CB$106,ROW($E102),7)&lt;&gt;"",INDEX('CoC Ranking Data'!$A$1:$CB$106,ROW($E102),7),"")</f>
        <v/>
      </c>
      <c r="E99" s="297"/>
      <c r="F99" s="443" t="str">
        <f t="shared" si="2"/>
        <v/>
      </c>
      <c r="G99" s="443" t="str">
        <f t="shared" si="3"/>
        <v/>
      </c>
      <c r="H99" s="327" t="str">
        <f>IF($A99&lt;&gt;"", INDEX('1a. Housing Stability (RRH)'!$A$1:$O$101,ROW($E102),5), "")</f>
        <v/>
      </c>
      <c r="I99" s="327" t="str">
        <f>IF($A99&lt;&gt;"", INDEX('1b. Housing Stability (SSO)'!$A$1:$O$101,ROW($E102),5), "")</f>
        <v/>
      </c>
      <c r="J99" s="327" t="str">
        <f>IF($A99&lt;&gt;"", INDEX('1c. Housing Stability (PSH)'!$A$1:$O$101,ROW($E102),5), "")</f>
        <v/>
      </c>
      <c r="K99" s="327" t="str">
        <f>IF($A99&lt;&gt;"", INDEX('2. Returns to Homelessness'!$A$1:$O$101,ROW($E101),5), "")</f>
        <v/>
      </c>
      <c r="L99" s="327" t="str">
        <f>IF($A99&lt;&gt;"", INDEX('3. Safety Improvement (DV Only)'!$A$1:$O$101,ROW($E101),4), "")</f>
        <v/>
      </c>
      <c r="M99" s="327" t="str">
        <f>IF($A99&lt;&gt;"", INDEX('4. Length of Time Homeless'!$A$1:$O$101,ROW($E101),5), "")</f>
        <v/>
      </c>
      <c r="N99" s="327" t="str">
        <f>IF($A99&lt;&gt;"", INDEX('5a. Earned Income Growth'!$A$1:$O$101,ROW($E102),6), "")</f>
        <v/>
      </c>
      <c r="O99" s="327" t="str">
        <f>IF($A99&lt;&gt;"", INDEX('5b. UnEarned Income Growth'!$A$1:$O$101,ROW($E102),6), "")</f>
        <v/>
      </c>
      <c r="P99" s="327" t="str">
        <f>IF($A99&lt;&gt;"", INDEX('5c. Total Income Growth (PSH)'!$A$1:$O$101,ROW($E102),5), "")</f>
        <v/>
      </c>
      <c r="Q99" s="327" t="str">
        <f>IF($A99&lt;&gt;"", INDEX('5d. Income + Only (PSH Only)'!$A$1:$O$101,ROW($E102),5), "")</f>
        <v/>
      </c>
      <c r="R99" s="327" t="str">
        <f>IF($A99&lt;&gt;"", INDEX('6. Non-cash | Mainstream Ben.'!$A$1:$O$101,ROW($E100),5), "")</f>
        <v/>
      </c>
      <c r="S99" s="438" t="str">
        <f>IF($A99&lt;&gt;"", INDEX('7. Project Part. Eligibility'!$A$1:$N$101,ROW($E102),5), "")</f>
        <v/>
      </c>
      <c r="T99" s="438" t="str">
        <f>IF($A99&lt;&gt;"", INDEX('8. Unit Utilization Rate'!$A$1:$O$101,ROW($E101),7), "")</f>
        <v/>
      </c>
      <c r="U99" s="439" t="str">
        <f>IF($A99&lt;&gt;"", INDEX('9. Drawdown Rates'!$A$1:$O$101,ROW($E99),5), "")</f>
        <v/>
      </c>
      <c r="V99" s="439" t="str">
        <f>IF($A99&lt;&gt;"", INDEX('10. Funds recaptured by HUD'!$A$1:$O$101,ROW($E102),5), "")</f>
        <v/>
      </c>
      <c r="W99" s="439" t="str">
        <f>IF($A99&lt;&gt;"", INDEX('11. Timely APR Submission'!$A$1:$O$101,ROW($E99),5), "")</f>
        <v/>
      </c>
      <c r="X99" s="439" t="str">
        <f>IF($A99&lt;&gt;"", INDEX('12. Cost per Household'!$A$1:$N$101,ROW($E100),7), "")</f>
        <v/>
      </c>
      <c r="Y99" s="439" t="str">
        <f>IF($A99&lt;&gt;"", INDEX('13. Cost per Positive Exit'!$A$1:$O$101,ROW($E100),7), "")</f>
        <v/>
      </c>
      <c r="Z99" s="439" t="str">
        <f>IF($A99&lt;&gt;"", INDEX('14. HUD Monitoring'!$A$1:$O$101,ROW($E100),5), "")</f>
        <v/>
      </c>
      <c r="AA99" s="441" t="str">
        <f>IF($A99&lt;&gt;"", INDEX('15. CoC Project Description'!$A$1:$O$101,ROW($E99),4), "")</f>
        <v/>
      </c>
      <c r="AB99" s="442" t="str">
        <f>IF($A99&lt;&gt;"", INDEX('16. Opening Doors Goals'!$A$1:$O$101,ROW($E101),5), "")</f>
        <v/>
      </c>
      <c r="AC99" s="441" t="str">
        <f>IF($A99&lt;&gt;"", INDEX('15a. Severity of Needs'!$A$1:$O$101,ROW($E102),5), "")</f>
        <v/>
      </c>
      <c r="AD99" s="442" t="str">
        <f>IF($A99&lt;&gt;"", INDEX('15b. HH w-Zero Income at Entry'!$A$1:$O$101,ROW($E102),5), "")</f>
        <v/>
      </c>
      <c r="AE99" s="441" t="str">
        <f>IF($A99&lt;&gt;"", INDEX('15c. Chronic HH at Entry'!$A$1:$O$101,ROW($E100),5), "")</f>
        <v/>
      </c>
      <c r="AF99" s="442" t="str">
        <f>IF($A99&lt;&gt;"", INDEX('16. Housing First Approach'!$A$1:$O$101,ROW($E99),5), "")</f>
        <v/>
      </c>
      <c r="AG99" s="580" t="str">
        <f>IF($A99&lt;&gt;"", INDEX('17. RHAB Participation'!$A$1:$Q$101,ROW($E101),5), "")</f>
        <v/>
      </c>
      <c r="AH99" s="440" t="str">
        <f>IF($A99&lt;&gt;"", INDEX('18. Attended CoC Meetings'!$A$1:$P$101,ROW($E101),5), "")</f>
        <v/>
      </c>
      <c r="AI99" s="440" t="str">
        <f>IF($A99&lt;&gt;"", INDEX('19. Attended CoC Trainings'!$A$1:$O$101,ROW($E101),5), "")</f>
        <v/>
      </c>
      <c r="AJ99" s="440" t="str">
        <f>IF($A99&lt;&gt;"", INDEX('20. High Quality Data Entry'!$A$1:$O$101,ROW($E99),5), "")</f>
        <v/>
      </c>
      <c r="AK99" s="440" t="str">
        <f>IF($A99&lt;&gt;"", INDEX('21. Timeliness of Data Entry'!$A$1:$O$101,ROW($E99),5), "")</f>
        <v/>
      </c>
      <c r="AL99" s="440" t="str">
        <f>IF($A99&lt;&gt;"", INDEX('25. HMIS Bed Inventory'!$A$1:$O$101,ROW($E99),5), "")</f>
        <v/>
      </c>
    </row>
    <row r="100" spans="1:38" x14ac:dyDescent="0.25">
      <c r="A100" s="35" t="str">
        <f>IF(INDEX('CoC Ranking Data'!$A$1:$CB$106,ROW($E103),4)&lt;&gt;"",INDEX('CoC Ranking Data'!$A$1:$CB$106,ROW($E103),4),"")</f>
        <v/>
      </c>
      <c r="B100" s="35" t="str">
        <f>IF(INDEX('CoC Ranking Data'!$A$1:$CB$106,ROW($E103),5)&lt;&gt;"",INDEX('CoC Ranking Data'!$A$1:$CB$106,ROW($E103),5),"")</f>
        <v/>
      </c>
      <c r="C100" s="300" t="str">
        <f>IF(INDEX('CoC Ranking Data'!$A$1:$CB$106,ROW($E103),6)&lt;&gt;"",INDEX('CoC Ranking Data'!$A$1:$CB$106,ROW($E103),6),"")</f>
        <v/>
      </c>
      <c r="D100" s="300" t="str">
        <f>IF(INDEX('CoC Ranking Data'!$A$1:$CB$106,ROW($E103),7)&lt;&gt;"",INDEX('CoC Ranking Data'!$A$1:$CB$106,ROW($E103),7),"")</f>
        <v/>
      </c>
      <c r="E100" s="297"/>
      <c r="F100" s="443" t="str">
        <f t="shared" si="2"/>
        <v/>
      </c>
      <c r="G100" s="443" t="str">
        <f t="shared" si="3"/>
        <v/>
      </c>
      <c r="H100" s="327" t="str">
        <f>IF($A100&lt;&gt;"", INDEX('1a. Housing Stability (RRH)'!$A$1:$O$101,ROW($E103),5), "")</f>
        <v/>
      </c>
      <c r="I100" s="327" t="str">
        <f>IF($A100&lt;&gt;"", INDEX('1b. Housing Stability (SSO)'!$A$1:$O$101,ROW($E103),5), "")</f>
        <v/>
      </c>
      <c r="J100" s="327" t="str">
        <f>IF($A100&lt;&gt;"", INDEX('1c. Housing Stability (PSH)'!$A$1:$O$101,ROW($E103),5), "")</f>
        <v/>
      </c>
      <c r="K100" s="327" t="str">
        <f>IF($A100&lt;&gt;"", INDEX('2. Returns to Homelessness'!$A$1:$O$101,ROW($E102),5), "")</f>
        <v/>
      </c>
      <c r="L100" s="327" t="str">
        <f>IF($A100&lt;&gt;"", INDEX('3. Safety Improvement (DV Only)'!$A$1:$O$101,ROW($E102),4), "")</f>
        <v/>
      </c>
      <c r="M100" s="327" t="str">
        <f>IF($A100&lt;&gt;"", INDEX('4. Length of Time Homeless'!$A$1:$O$101,ROW($E102),5), "")</f>
        <v/>
      </c>
      <c r="N100" s="327" t="str">
        <f>IF($A100&lt;&gt;"", INDEX('5a. Earned Income Growth'!$A$1:$O$101,ROW($E103),6), "")</f>
        <v/>
      </c>
      <c r="O100" s="327" t="str">
        <f>IF($A100&lt;&gt;"", INDEX('5b. UnEarned Income Growth'!$A$1:$O$101,ROW($E103),6), "")</f>
        <v/>
      </c>
      <c r="P100" s="327" t="str">
        <f>IF($A100&lt;&gt;"", INDEX('5c. Total Income Growth (PSH)'!$A$1:$O$101,ROW($E103),5), "")</f>
        <v/>
      </c>
      <c r="Q100" s="327" t="str">
        <f>IF($A100&lt;&gt;"", INDEX('5d. Income + Only (PSH Only)'!$A$1:$O$101,ROW($E103),5), "")</f>
        <v/>
      </c>
      <c r="R100" s="327" t="str">
        <f>IF($A100&lt;&gt;"", INDEX('6. Non-cash | Mainstream Ben.'!$A$1:$O$101,ROW($E101),5), "")</f>
        <v/>
      </c>
      <c r="S100" s="438" t="str">
        <f>IF($A100&lt;&gt;"", INDEX('7. Project Part. Eligibility'!$A$1:$N$101,ROW($E103),5), "")</f>
        <v/>
      </c>
      <c r="T100" s="438" t="str">
        <f>IF($A100&lt;&gt;"", INDEX('8. Unit Utilization Rate'!$A$1:$O$101,ROW($E102),7), "")</f>
        <v/>
      </c>
      <c r="U100" s="439" t="str">
        <f>IF($A100&lt;&gt;"", INDEX('9. Drawdown Rates'!$A$1:$O$101,ROW($E100),5), "")</f>
        <v/>
      </c>
      <c r="V100" s="439" t="str">
        <f>IF($A100&lt;&gt;"", INDEX('10. Funds recaptured by HUD'!$A$1:$O$101,ROW($E103),5), "")</f>
        <v/>
      </c>
      <c r="W100" s="439" t="str">
        <f>IF($A100&lt;&gt;"", INDEX('11. Timely APR Submission'!$A$1:$O$101,ROW($E100),5), "")</f>
        <v/>
      </c>
      <c r="X100" s="439" t="str">
        <f>IF($A100&lt;&gt;"", INDEX('12. Cost per Household'!$A$1:$N$101,ROW($E101),7), "")</f>
        <v/>
      </c>
      <c r="Y100" s="439" t="str">
        <f>IF($A100&lt;&gt;"", INDEX('13. Cost per Positive Exit'!$A$1:$O$101,ROW($E101),7), "")</f>
        <v/>
      </c>
      <c r="Z100" s="439" t="str">
        <f>IF($A100&lt;&gt;"", INDEX('14. HUD Monitoring'!$A$1:$O$101,ROW($E101),5), "")</f>
        <v/>
      </c>
      <c r="AA100" s="441" t="str">
        <f>IF($A100&lt;&gt;"", INDEX('15. CoC Project Description'!$A$1:$O$101,ROW($E100),4), "")</f>
        <v/>
      </c>
      <c r="AB100" s="442" t="str">
        <f>IF($A100&lt;&gt;"", INDEX('16. Opening Doors Goals'!$A$1:$O$101,ROW($E102),5), "")</f>
        <v/>
      </c>
      <c r="AC100" s="441" t="str">
        <f>IF($A100&lt;&gt;"", INDEX('15a. Severity of Needs'!$A$1:$O$101,ROW($E103),5), "")</f>
        <v/>
      </c>
      <c r="AD100" s="442" t="str">
        <f>IF($A100&lt;&gt;"", INDEX('15b. HH w-Zero Income at Entry'!$A$1:$O$101,ROW($E103),5), "")</f>
        <v/>
      </c>
      <c r="AE100" s="441" t="str">
        <f>IF($A100&lt;&gt;"", INDEX('15c. Chronic HH at Entry'!$A$1:$O$101,ROW($E101),5), "")</f>
        <v/>
      </c>
      <c r="AF100" s="442" t="str">
        <f>IF($A100&lt;&gt;"", INDEX('16. Housing First Approach'!$A$1:$O$101,ROW($E100),5), "")</f>
        <v/>
      </c>
      <c r="AG100" s="580" t="str">
        <f>IF($A100&lt;&gt;"", INDEX('17. RHAB Participation'!$A$1:$Q$101,ROW($E102),5), "")</f>
        <v/>
      </c>
      <c r="AH100" s="440" t="str">
        <f>IF($A100&lt;&gt;"", INDEX('18. Attended CoC Meetings'!$A$1:$P$101,ROW($E102),5), "")</f>
        <v/>
      </c>
      <c r="AI100" s="440" t="str">
        <f>IF($A100&lt;&gt;"", INDEX('19. Attended CoC Trainings'!$A$1:$O$101,ROW($E102),5), "")</f>
        <v/>
      </c>
      <c r="AJ100" s="440" t="str">
        <f>IF($A100&lt;&gt;"", INDEX('20. High Quality Data Entry'!$A$1:$O$101,ROW($E100),5), "")</f>
        <v/>
      </c>
      <c r="AK100" s="440" t="str">
        <f>IF($A100&lt;&gt;"", INDEX('21. Timeliness of Data Entry'!$A$1:$O$101,ROW($E100),5), "")</f>
        <v/>
      </c>
      <c r="AL100" s="440" t="str">
        <f>IF($A100&lt;&gt;"", INDEX('25. HMIS Bed Inventory'!$A$1:$O$101,ROW($E100),5), "")</f>
        <v/>
      </c>
    </row>
    <row r="101" spans="1:38" x14ac:dyDescent="0.25">
      <c r="A101" s="35" t="str">
        <f>IF(INDEX('CoC Ranking Data'!$A$1:$CB$106,ROW($E104),4)&lt;&gt;"",INDEX('CoC Ranking Data'!$A$1:$CB$106,ROW($E104),4),"")</f>
        <v/>
      </c>
      <c r="B101" s="35" t="str">
        <f>IF(INDEX('CoC Ranking Data'!$A$1:$CB$106,ROW($E104),5)&lt;&gt;"",INDEX('CoC Ranking Data'!$A$1:$CB$106,ROW($E104),5),"")</f>
        <v/>
      </c>
      <c r="C101" s="300" t="str">
        <f>IF(INDEX('CoC Ranking Data'!$A$1:$CB$106,ROW($E104),6)&lt;&gt;"",INDEX('CoC Ranking Data'!$A$1:$CB$106,ROW($E104),6),"")</f>
        <v/>
      </c>
      <c r="D101" s="300" t="str">
        <f>IF(INDEX('CoC Ranking Data'!$A$1:$CB$106,ROW($E104),7)&lt;&gt;"",INDEX('CoC Ranking Data'!$A$1:$CB$106,ROW($E104),7),"")</f>
        <v/>
      </c>
      <c r="E101" s="297"/>
      <c r="F101" s="443" t="str">
        <f t="shared" si="2"/>
        <v/>
      </c>
      <c r="G101" s="443" t="str">
        <f t="shared" si="3"/>
        <v/>
      </c>
      <c r="H101" s="327" t="str">
        <f>IF($A101&lt;&gt;"", INDEX('1a. Housing Stability (RRH)'!$A$1:$O$101,ROW($E104),5), "")</f>
        <v/>
      </c>
      <c r="I101" s="327" t="str">
        <f>IF($A101&lt;&gt;"", INDEX('1b. Housing Stability (SSO)'!$A$1:$O$101,ROW($E104),5), "")</f>
        <v/>
      </c>
      <c r="J101" s="327" t="str">
        <f>IF($A101&lt;&gt;"", INDEX('1c. Housing Stability (PSH)'!$A$1:$O$101,ROW($E104),5), "")</f>
        <v/>
      </c>
      <c r="K101" s="327" t="str">
        <f>IF($A101&lt;&gt;"", INDEX('2. Returns to Homelessness'!$A$1:$O$101,ROW($E103),5), "")</f>
        <v/>
      </c>
      <c r="L101" s="327" t="str">
        <f>IF($A101&lt;&gt;"", INDEX('3. Safety Improvement (DV Only)'!$A$1:$O$101,ROW($E103),4), "")</f>
        <v/>
      </c>
      <c r="M101" s="327" t="str">
        <f>IF($A101&lt;&gt;"", INDEX('4. Length of Time Homeless'!$A$1:$O$101,ROW($E103),5), "")</f>
        <v/>
      </c>
      <c r="N101" s="327" t="str">
        <f>IF($A101&lt;&gt;"", INDEX('5a. Earned Income Growth'!$A$1:$O$101,ROW($E104),6), "")</f>
        <v/>
      </c>
      <c r="O101" s="327" t="str">
        <f>IF($A101&lt;&gt;"", INDEX('5b. UnEarned Income Growth'!$A$1:$O$101,ROW($E104),6), "")</f>
        <v/>
      </c>
      <c r="P101" s="327" t="str">
        <f>IF($A101&lt;&gt;"", INDEX('5c. Total Income Growth (PSH)'!$A$1:$O$101,ROW($E104),5), "")</f>
        <v/>
      </c>
      <c r="Q101" s="327" t="str">
        <f>IF($A101&lt;&gt;"", INDEX('5d. Income + Only (PSH Only)'!$A$1:$O$101,ROW($E104),5), "")</f>
        <v/>
      </c>
      <c r="R101" s="327" t="str">
        <f>IF($A101&lt;&gt;"", INDEX('6. Non-cash | Mainstream Ben.'!$A$1:$O$101,ROW($E102),5), "")</f>
        <v/>
      </c>
      <c r="S101" s="438" t="str">
        <f>IF($A101&lt;&gt;"", INDEX('7. Project Part. Eligibility'!$A$1:$N$101,ROW($E104),5), "")</f>
        <v/>
      </c>
      <c r="T101" s="438" t="str">
        <f>IF($A101&lt;&gt;"", INDEX('8. Unit Utilization Rate'!$A$1:$O$101,ROW($E103),7), "")</f>
        <v/>
      </c>
      <c r="U101" s="439" t="str">
        <f>IF($A101&lt;&gt;"", INDEX('9. Drawdown Rates'!$A$1:$O$101,ROW($E101),5), "")</f>
        <v/>
      </c>
      <c r="V101" s="439" t="str">
        <f>IF($A101&lt;&gt;"", INDEX('10. Funds recaptured by HUD'!$A$1:$O$101,ROW($E104),5), "")</f>
        <v/>
      </c>
      <c r="W101" s="439" t="str">
        <f>IF($A101&lt;&gt;"", INDEX('11. Timely APR Submission'!$A$1:$O$101,ROW($E101),5), "")</f>
        <v/>
      </c>
      <c r="X101" s="439" t="str">
        <f>IF($A101&lt;&gt;"", INDEX('12. Cost per Household'!$A$1:$N$101,ROW($E102),7), "")</f>
        <v/>
      </c>
      <c r="Y101" s="439" t="str">
        <f>IF($A101&lt;&gt;"", INDEX('13. Cost per Positive Exit'!$A$1:$O$101,ROW($E102),7), "")</f>
        <v/>
      </c>
      <c r="Z101" s="439" t="str">
        <f>IF($A101&lt;&gt;"", INDEX('14. HUD Monitoring'!$A$1:$O$101,ROW($E102),5), "")</f>
        <v/>
      </c>
      <c r="AA101" s="441" t="str">
        <f>IF($A101&lt;&gt;"", INDEX('15. CoC Project Description'!$A$1:$O$101,ROW($E101),4), "")</f>
        <v/>
      </c>
      <c r="AB101" s="442" t="str">
        <f>IF($A101&lt;&gt;"", INDEX('16. Opening Doors Goals'!$A$1:$O$101,ROW($E103),5), "")</f>
        <v/>
      </c>
      <c r="AC101" s="441" t="str">
        <f>IF($A101&lt;&gt;"", INDEX('15a. Severity of Needs'!$A$1:$O$101,ROW($E104),5), "")</f>
        <v/>
      </c>
      <c r="AD101" s="442" t="str">
        <f>IF($A101&lt;&gt;"", INDEX('15b. HH w-Zero Income at Entry'!$A$1:$O$101,ROW($E104),5), "")</f>
        <v/>
      </c>
      <c r="AE101" s="441" t="str">
        <f>IF($A101&lt;&gt;"", INDEX('15c. Chronic HH at Entry'!$A$1:$O$101,ROW($E102),5), "")</f>
        <v/>
      </c>
      <c r="AF101" s="442" t="str">
        <f>IF($A101&lt;&gt;"", INDEX('16. Housing First Approach'!$A$1:$O$101,ROW($E101),5), "")</f>
        <v/>
      </c>
      <c r="AG101" s="580" t="str">
        <f>IF($A101&lt;&gt;"", INDEX('17. RHAB Participation'!$A$1:$Q$101,ROW($E103),5), "")</f>
        <v/>
      </c>
      <c r="AH101" s="440" t="str">
        <f>IF($A101&lt;&gt;"", INDEX('18. Attended CoC Meetings'!$A$1:$P$101,ROW($E103),5), "")</f>
        <v/>
      </c>
      <c r="AI101" s="440" t="str">
        <f>IF($A101&lt;&gt;"", INDEX('19. Attended CoC Trainings'!$A$1:$O$101,ROW($E103),5), "")</f>
        <v/>
      </c>
      <c r="AJ101" s="440" t="str">
        <f>IF($A101&lt;&gt;"", INDEX('20. High Quality Data Entry'!$A$1:$O$101,ROW($E101),5), "")</f>
        <v/>
      </c>
      <c r="AK101" s="440" t="str">
        <f>IF($A101&lt;&gt;"", INDEX('21. Timeliness of Data Entry'!$A$1:$O$101,ROW($E101),5), "")</f>
        <v/>
      </c>
      <c r="AL101" s="440" t="str">
        <f>IF($A101&lt;&gt;"", INDEX('25. HMIS Bed Inventory'!$A$1:$O$101,ROW($E101),5), "")</f>
        <v/>
      </c>
    </row>
    <row r="102" spans="1:38" x14ac:dyDescent="0.25">
      <c r="A102" s="35" t="str">
        <f>IF(INDEX('CoC Ranking Data'!$A$1:$CB$106,ROW($E105),4)&lt;&gt;"",INDEX('CoC Ranking Data'!$A$1:$CB$106,ROW($E105),4),"")</f>
        <v/>
      </c>
      <c r="B102" s="35" t="str">
        <f>IF(INDEX('CoC Ranking Data'!$A$1:$CB$106,ROW($E105),5)&lt;&gt;"",INDEX('CoC Ranking Data'!$A$1:$CB$106,ROW($E105),5),"")</f>
        <v/>
      </c>
      <c r="C102" s="300" t="str">
        <f>IF(INDEX('CoC Ranking Data'!$A$1:$CB$106,ROW($E105),6)&lt;&gt;"",INDEX('CoC Ranking Data'!$A$1:$CB$106,ROW($E105),6),"")</f>
        <v/>
      </c>
      <c r="D102" s="300" t="str">
        <f>IF(INDEX('CoC Ranking Data'!$A$1:$CB$106,ROW($E105),7)&lt;&gt;"",INDEX('CoC Ranking Data'!$A$1:$CB$106,ROW($E105),7),"")</f>
        <v/>
      </c>
      <c r="E102" s="297"/>
      <c r="F102" s="443" t="str">
        <f t="shared" si="2"/>
        <v/>
      </c>
      <c r="G102" s="443" t="str">
        <f t="shared" si="3"/>
        <v/>
      </c>
      <c r="H102" s="327" t="str">
        <f>IF($A102&lt;&gt;"", INDEX('1a. Housing Stability (RRH)'!$A$1:$O$101,ROW($E105),5), "")</f>
        <v/>
      </c>
      <c r="I102" s="327" t="str">
        <f>IF($A102&lt;&gt;"", INDEX('1b. Housing Stability (SSO)'!$A$1:$O$101,ROW($E105),5), "")</f>
        <v/>
      </c>
      <c r="J102" s="327" t="str">
        <f>IF($A102&lt;&gt;"", INDEX('1c. Housing Stability (PSH)'!$A$1:$O$101,ROW($E105),5), "")</f>
        <v/>
      </c>
      <c r="K102" s="327" t="str">
        <f>IF($A102&lt;&gt;"", INDEX('2. Returns to Homelessness'!$A$1:$O$101,ROW($E104),5), "")</f>
        <v/>
      </c>
      <c r="L102" s="327" t="str">
        <f>IF($A102&lt;&gt;"", INDEX('3. Safety Improvement (DV Only)'!$A$1:$O$101,ROW($E104),4), "")</f>
        <v/>
      </c>
      <c r="M102" s="327" t="str">
        <f>IF($A102&lt;&gt;"", INDEX('4. Length of Time Homeless'!$A$1:$O$101,ROW($E104),5), "")</f>
        <v/>
      </c>
      <c r="N102" s="327" t="str">
        <f>IF($A102&lt;&gt;"", INDEX('5a. Earned Income Growth'!$A$1:$O$101,ROW($E105),6), "")</f>
        <v/>
      </c>
      <c r="O102" s="327" t="str">
        <f>IF($A102&lt;&gt;"", INDEX('5b. UnEarned Income Growth'!$A$1:$O$101,ROW($E105),6), "")</f>
        <v/>
      </c>
      <c r="P102" s="327" t="str">
        <f>IF($A102&lt;&gt;"", INDEX('5c. Total Income Growth (PSH)'!$A$1:$O$101,ROW($E105),5), "")</f>
        <v/>
      </c>
      <c r="Q102" s="327" t="str">
        <f>IF($A102&lt;&gt;"", INDEX('5d. Income + Only (PSH Only)'!$A$1:$O$101,ROW($E105),5), "")</f>
        <v/>
      </c>
      <c r="R102" s="327" t="str">
        <f>IF($A102&lt;&gt;"", INDEX('6. Non-cash | Mainstream Ben.'!$A$1:$O$101,ROW($E103),5), "")</f>
        <v/>
      </c>
      <c r="S102" s="438" t="str">
        <f>IF($A102&lt;&gt;"", INDEX('7. Project Part. Eligibility'!$A$1:$N$101,ROW($E105),5), "")</f>
        <v/>
      </c>
      <c r="T102" s="438" t="str">
        <f>IF($A102&lt;&gt;"", INDEX('8. Unit Utilization Rate'!$A$1:$O$101,ROW($E104),7), "")</f>
        <v/>
      </c>
      <c r="U102" s="439" t="str">
        <f>IF($A102&lt;&gt;"", INDEX('9. Drawdown Rates'!$A$1:$O$101,ROW($E102),5), "")</f>
        <v/>
      </c>
      <c r="V102" s="439" t="str">
        <f>IF($A102&lt;&gt;"", INDEX('10. Funds recaptured by HUD'!$A$1:$O$101,ROW($E105),5), "")</f>
        <v/>
      </c>
      <c r="W102" s="439" t="str">
        <f>IF($A102&lt;&gt;"", INDEX('11. Timely APR Submission'!$A$1:$O$101,ROW($E102),5), "")</f>
        <v/>
      </c>
      <c r="X102" s="439" t="str">
        <f>IF($A102&lt;&gt;"", INDEX('12. Cost per Household'!$A$1:$N$101,ROW($E103),7), "")</f>
        <v/>
      </c>
      <c r="Y102" s="439" t="str">
        <f>IF($A102&lt;&gt;"", INDEX('13. Cost per Positive Exit'!$A$1:$O$101,ROW($E103),7), "")</f>
        <v/>
      </c>
      <c r="Z102" s="439" t="str">
        <f>IF($A102&lt;&gt;"", INDEX('14. HUD Monitoring'!$A$1:$O$101,ROW($E103),5), "")</f>
        <v/>
      </c>
      <c r="AA102" s="441" t="str">
        <f>IF($A102&lt;&gt;"", INDEX('15. CoC Project Description'!$A$1:$O$101,ROW($E102),4), "")</f>
        <v/>
      </c>
      <c r="AB102" s="442" t="str">
        <f>IF($A102&lt;&gt;"", INDEX('16. Opening Doors Goals'!$A$1:$O$101,ROW($E104),5), "")</f>
        <v/>
      </c>
      <c r="AC102" s="441" t="str">
        <f>IF($A102&lt;&gt;"", INDEX('15a. Severity of Needs'!$A$1:$O$101,ROW($E105),5), "")</f>
        <v/>
      </c>
      <c r="AD102" s="442" t="str">
        <f>IF($A102&lt;&gt;"", INDEX('15b. HH w-Zero Income at Entry'!$A$1:$O$101,ROW($E105),5), "")</f>
        <v/>
      </c>
      <c r="AE102" s="441" t="str">
        <f>IF($A102&lt;&gt;"", INDEX('15c. Chronic HH at Entry'!$A$1:$O$101,ROW($E103),5), "")</f>
        <v/>
      </c>
      <c r="AF102" s="442" t="str">
        <f>IF($A102&lt;&gt;"", INDEX('16. Housing First Approach'!$A$1:$O$101,ROW($E102),5), "")</f>
        <v/>
      </c>
      <c r="AG102" s="580" t="str">
        <f>IF($A102&lt;&gt;"", INDEX('17. RHAB Participation'!$A$1:$Q$101,ROW($E104),5), "")</f>
        <v/>
      </c>
      <c r="AH102" s="440" t="str">
        <f>IF($A102&lt;&gt;"", INDEX('18. Attended CoC Meetings'!$A$1:$P$101,ROW($E104),5), "")</f>
        <v/>
      </c>
      <c r="AI102" s="440" t="str">
        <f>IF($A102&lt;&gt;"", INDEX('19. Attended CoC Trainings'!$A$1:$O$101,ROW($E104),5), "")</f>
        <v/>
      </c>
      <c r="AJ102" s="440" t="str">
        <f>IF($A102&lt;&gt;"", INDEX('20. High Quality Data Entry'!$A$1:$O$101,ROW($E102),5), "")</f>
        <v/>
      </c>
      <c r="AK102" s="440" t="str">
        <f>IF($A102&lt;&gt;"", INDEX('21. Timeliness of Data Entry'!$A$1:$O$101,ROW($E102),5), "")</f>
        <v/>
      </c>
      <c r="AL102" s="440" t="str">
        <f>IF($A102&lt;&gt;"", INDEX('25. HMIS Bed Inventory'!$A$1:$O$101,ROW($E102),5), "")</f>
        <v/>
      </c>
    </row>
  </sheetData>
  <sheetProtection algorithmName="SHA-512" hashValue="goR48jjncKWJ43SEzPydWYkvKl8lUKNIISU/KMRX/8h6PhWfHKdxqBDro7LzuzmfurMKnnnYoMsWiiA9kPmj6w==" saltValue="3xWUlFXIgM6CsZxRpjkPzw==" spinCount="100000" sheet="1" objects="1" scenarios="1" selectLockedCells="1"/>
  <mergeCells count="5">
    <mergeCell ref="S4:Z4"/>
    <mergeCell ref="AA4:AF4"/>
    <mergeCell ref="AG4:AL4"/>
    <mergeCell ref="A1:B2"/>
    <mergeCell ref="H4:R4"/>
  </mergeCells>
  <pageMargins left="0.7" right="0.7" top="0.75" bottom="0.75" header="0.3" footer="0.3"/>
  <pageSetup paperSize="17" scale="78" fitToWidth="2"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CJ115"/>
  <sheetViews>
    <sheetView topLeftCell="D16" workbookViewId="0">
      <selection activeCell="D22" sqref="D22"/>
    </sheetView>
  </sheetViews>
  <sheetFormatPr defaultRowHeight="15" x14ac:dyDescent="0.25"/>
  <cols>
    <col min="1" max="1" width="8.5703125" style="1" customWidth="1"/>
    <col min="2" max="2" width="42.85546875" customWidth="1"/>
    <col min="3" max="3" width="45.28515625" customWidth="1"/>
    <col min="4" max="5" width="42.85546875" customWidth="1"/>
    <col min="8" max="24" width="15.85546875" customWidth="1"/>
    <col min="25" max="25" width="20.7109375" customWidth="1"/>
    <col min="26" max="28" width="15.85546875" customWidth="1"/>
    <col min="29" max="29" width="16.85546875" customWidth="1"/>
    <col min="30" max="42" width="15.85546875" customWidth="1"/>
    <col min="43" max="46" width="17" customWidth="1"/>
    <col min="47" max="68" width="15.85546875" customWidth="1"/>
    <col min="69" max="69" width="15.85546875" style="1" customWidth="1"/>
    <col min="70" max="80" width="15.85546875" customWidth="1"/>
    <col min="87" max="87" width="15.5703125" style="1" hidden="1" customWidth="1"/>
    <col min="88" max="88" width="24.7109375" style="1" hidden="1" customWidth="1"/>
  </cols>
  <sheetData>
    <row r="1" spans="1:88" s="306" customFormat="1" x14ac:dyDescent="0.25">
      <c r="BQ1" s="319"/>
      <c r="CI1" s="319"/>
      <c r="CJ1" s="319"/>
    </row>
    <row r="2" spans="1:88" s="306" customFormat="1" x14ac:dyDescent="0.25">
      <c r="BQ2" s="319"/>
      <c r="CI2" s="319"/>
      <c r="CJ2" s="319"/>
    </row>
    <row r="3" spans="1:88" s="306" customFormat="1" x14ac:dyDescent="0.25">
      <c r="BQ3" s="319"/>
      <c r="CI3" s="319"/>
      <c r="CJ3" s="319"/>
    </row>
    <row r="4" spans="1:88" s="306" customFormat="1" x14ac:dyDescent="0.25">
      <c r="BQ4" s="319"/>
      <c r="CI4" s="319"/>
      <c r="CJ4" s="319"/>
    </row>
    <row r="5" spans="1:88" s="306" customFormat="1" x14ac:dyDescent="0.25">
      <c r="BQ5" s="319"/>
      <c r="CI5" s="319"/>
      <c r="CJ5" s="319"/>
    </row>
    <row r="6" spans="1:88" s="319" customFormat="1" x14ac:dyDescent="0.25">
      <c r="A6" s="98">
        <v>1</v>
      </c>
      <c r="B6" s="98">
        <f>A6 + 1</f>
        <v>2</v>
      </c>
      <c r="C6" s="98">
        <f t="shared" ref="C6:X6" si="0">B6 + 1</f>
        <v>3</v>
      </c>
      <c r="D6" s="98">
        <f t="shared" si="0"/>
        <v>4</v>
      </c>
      <c r="E6" s="98">
        <f t="shared" si="0"/>
        <v>5</v>
      </c>
      <c r="F6" s="98">
        <f t="shared" si="0"/>
        <v>6</v>
      </c>
      <c r="G6" s="98">
        <f t="shared" si="0"/>
        <v>7</v>
      </c>
      <c r="H6" s="98">
        <f t="shared" si="0"/>
        <v>8</v>
      </c>
      <c r="I6" s="98">
        <f t="shared" si="0"/>
        <v>9</v>
      </c>
      <c r="J6" s="98">
        <f t="shared" si="0"/>
        <v>10</v>
      </c>
      <c r="K6" s="98">
        <f t="shared" si="0"/>
        <v>11</v>
      </c>
      <c r="L6" s="98">
        <f t="shared" si="0"/>
        <v>12</v>
      </c>
      <c r="M6" s="98">
        <f t="shared" si="0"/>
        <v>13</v>
      </c>
      <c r="N6" s="98">
        <f t="shared" si="0"/>
        <v>14</v>
      </c>
      <c r="O6" s="98">
        <f t="shared" si="0"/>
        <v>15</v>
      </c>
      <c r="P6" s="98">
        <f t="shared" si="0"/>
        <v>16</v>
      </c>
      <c r="Q6" s="98">
        <f t="shared" si="0"/>
        <v>17</v>
      </c>
      <c r="R6" s="98">
        <f t="shared" si="0"/>
        <v>18</v>
      </c>
      <c r="S6" s="98">
        <f t="shared" si="0"/>
        <v>19</v>
      </c>
      <c r="T6" s="98">
        <f t="shared" si="0"/>
        <v>20</v>
      </c>
      <c r="U6" s="98">
        <f t="shared" si="0"/>
        <v>21</v>
      </c>
      <c r="V6" s="98">
        <f t="shared" si="0"/>
        <v>22</v>
      </c>
      <c r="W6" s="98">
        <f t="shared" si="0"/>
        <v>23</v>
      </c>
      <c r="X6" s="98">
        <f t="shared" si="0"/>
        <v>24</v>
      </c>
      <c r="Y6" s="98">
        <f t="shared" ref="Y6" si="1">X6 + 1</f>
        <v>25</v>
      </c>
      <c r="Z6" s="98">
        <f t="shared" ref="Z6" si="2">Y6 + 1</f>
        <v>26</v>
      </c>
      <c r="AA6" s="98">
        <f t="shared" ref="AA6" si="3">Z6 + 1</f>
        <v>27</v>
      </c>
      <c r="AB6" s="98">
        <f>AA6 + 1</f>
        <v>28</v>
      </c>
      <c r="AC6" s="98">
        <f t="shared" ref="AC6" si="4">AB6 + 1</f>
        <v>29</v>
      </c>
      <c r="AD6" s="98">
        <f t="shared" ref="AD6" si="5">AC6 + 1</f>
        <v>30</v>
      </c>
      <c r="AE6" s="98">
        <f t="shared" ref="AE6" si="6">AD6 + 1</f>
        <v>31</v>
      </c>
      <c r="AF6" s="98">
        <f t="shared" ref="AF6" si="7">AE6 + 1</f>
        <v>32</v>
      </c>
      <c r="AG6" s="98">
        <f t="shared" ref="AG6" si="8">AF6 + 1</f>
        <v>33</v>
      </c>
      <c r="AH6" s="98">
        <f t="shared" ref="AH6" si="9">AG6 + 1</f>
        <v>34</v>
      </c>
      <c r="AI6" s="98">
        <f t="shared" ref="AI6" si="10">AH6 + 1</f>
        <v>35</v>
      </c>
      <c r="AJ6" s="98">
        <f t="shared" ref="AJ6" si="11">AI6 + 1</f>
        <v>36</v>
      </c>
      <c r="AK6" s="98">
        <f t="shared" ref="AK6" si="12">AJ6 + 1</f>
        <v>37</v>
      </c>
      <c r="AL6" s="98">
        <f t="shared" ref="AL6" si="13">AK6 + 1</f>
        <v>38</v>
      </c>
      <c r="AM6" s="98">
        <f t="shared" ref="AM6" si="14">AL6 + 1</f>
        <v>39</v>
      </c>
      <c r="AN6" s="98">
        <f t="shared" ref="AN6" si="15">AM6 + 1</f>
        <v>40</v>
      </c>
      <c r="AO6" s="98">
        <f t="shared" ref="AO6" si="16">AN6 + 1</f>
        <v>41</v>
      </c>
      <c r="AP6" s="98">
        <f t="shared" ref="AP6" si="17">AO6 + 1</f>
        <v>42</v>
      </c>
      <c r="AQ6" s="98">
        <f t="shared" ref="AQ6" si="18">AP6 + 1</f>
        <v>43</v>
      </c>
      <c r="AR6" s="98">
        <f t="shared" ref="AR6" si="19">AQ6 + 1</f>
        <v>44</v>
      </c>
      <c r="AS6" s="98">
        <f t="shared" ref="AS6" si="20">AR6 + 1</f>
        <v>45</v>
      </c>
      <c r="AT6" s="98">
        <f t="shared" ref="AT6" si="21">AS6 + 1</f>
        <v>46</v>
      </c>
      <c r="AU6" s="98">
        <f t="shared" ref="AU6" si="22">AT6 + 1</f>
        <v>47</v>
      </c>
      <c r="AV6" s="98">
        <f t="shared" ref="AV6" si="23">AU6 + 1</f>
        <v>48</v>
      </c>
      <c r="AW6" s="98">
        <f t="shared" ref="AW6" si="24">AV6 + 1</f>
        <v>49</v>
      </c>
      <c r="AX6" s="98">
        <f t="shared" ref="AX6" si="25">AW6 + 1</f>
        <v>50</v>
      </c>
      <c r="AY6" s="98">
        <f t="shared" ref="AY6" si="26">AX6 + 1</f>
        <v>51</v>
      </c>
      <c r="AZ6" s="98">
        <f t="shared" ref="AZ6" si="27">AY6 + 1</f>
        <v>52</v>
      </c>
      <c r="BA6" s="98">
        <f t="shared" ref="BA6" si="28">AZ6 + 1</f>
        <v>53</v>
      </c>
      <c r="BB6" s="98">
        <f t="shared" ref="BB6" si="29">BA6 + 1</f>
        <v>54</v>
      </c>
      <c r="BC6" s="98">
        <f t="shared" ref="BC6" si="30">BB6 + 1</f>
        <v>55</v>
      </c>
      <c r="BD6" s="98">
        <f t="shared" ref="BD6" si="31">BC6 + 1</f>
        <v>56</v>
      </c>
      <c r="BE6" s="98">
        <f t="shared" ref="BE6" si="32">BD6 + 1</f>
        <v>57</v>
      </c>
      <c r="BF6" s="98">
        <f t="shared" ref="BF6" si="33">BE6 + 1</f>
        <v>58</v>
      </c>
      <c r="BG6" s="98">
        <f t="shared" ref="BG6" si="34">BF6 + 1</f>
        <v>59</v>
      </c>
      <c r="BH6" s="98">
        <f t="shared" ref="BH6" si="35">BG6 + 1</f>
        <v>60</v>
      </c>
      <c r="BI6" s="98">
        <f t="shared" ref="BI6" si="36">BH6 + 1</f>
        <v>61</v>
      </c>
      <c r="BJ6" s="98">
        <f t="shared" ref="BJ6" si="37">BI6 + 1</f>
        <v>62</v>
      </c>
      <c r="BK6" s="98">
        <f t="shared" ref="BK6" si="38">BJ6 + 1</f>
        <v>63</v>
      </c>
      <c r="BL6" s="98">
        <f t="shared" ref="BL6" si="39">BK6 + 1</f>
        <v>64</v>
      </c>
      <c r="BM6" s="98">
        <f t="shared" ref="BM6" si="40">BL6 + 1</f>
        <v>65</v>
      </c>
      <c r="BN6" s="98">
        <f t="shared" ref="BN6" si="41">BM6 + 1</f>
        <v>66</v>
      </c>
      <c r="BO6" s="98">
        <f t="shared" ref="BO6" si="42">BN6 + 1</f>
        <v>67</v>
      </c>
      <c r="BP6" s="98">
        <f t="shared" ref="BP6" si="43">BO6 + 1</f>
        <v>68</v>
      </c>
      <c r="BQ6" s="98">
        <f t="shared" ref="BQ6" si="44">BP6 + 1</f>
        <v>69</v>
      </c>
      <c r="BR6" s="98">
        <f t="shared" ref="BR6" si="45">BQ6 + 1</f>
        <v>70</v>
      </c>
      <c r="BS6" s="98">
        <f t="shared" ref="BS6" si="46">BR6 + 1</f>
        <v>71</v>
      </c>
      <c r="BT6" s="98">
        <f t="shared" ref="BT6" si="47">BS6 + 1</f>
        <v>72</v>
      </c>
      <c r="BU6" s="98">
        <f t="shared" ref="BU6" si="48">BT6 + 1</f>
        <v>73</v>
      </c>
      <c r="BV6" s="98">
        <f t="shared" ref="BV6" si="49">BU6 + 1</f>
        <v>74</v>
      </c>
      <c r="BW6" s="98">
        <f t="shared" ref="BW6" si="50">BV6 + 1</f>
        <v>75</v>
      </c>
      <c r="BX6" s="98">
        <f t="shared" ref="BX6" si="51">BW6 + 1</f>
        <v>76</v>
      </c>
      <c r="BY6" s="98">
        <f t="shared" ref="BY6" si="52">BX6 + 1</f>
        <v>77</v>
      </c>
      <c r="BZ6" s="98">
        <f t="shared" ref="BZ6" si="53">BY6 + 1</f>
        <v>78</v>
      </c>
      <c r="CA6" s="98">
        <f t="shared" ref="CA6" si="54">BZ6 + 1</f>
        <v>79</v>
      </c>
      <c r="CB6" s="98">
        <f t="shared" ref="CB6" si="55">CA6 + 1</f>
        <v>80</v>
      </c>
    </row>
    <row r="7" spans="1:88" s="317" customFormat="1" ht="12.75" x14ac:dyDescent="0.2">
      <c r="A7" s="732" t="s">
        <v>19</v>
      </c>
      <c r="B7" s="732"/>
      <c r="C7" s="732"/>
      <c r="D7" s="732"/>
      <c r="E7" s="732"/>
      <c r="F7" s="732"/>
      <c r="G7" s="732"/>
      <c r="H7" s="732"/>
      <c r="I7" s="732"/>
      <c r="J7" s="732"/>
      <c r="K7" s="732"/>
      <c r="L7" s="318" t="s">
        <v>332</v>
      </c>
      <c r="M7" s="732" t="s">
        <v>20</v>
      </c>
      <c r="N7" s="732"/>
      <c r="O7" s="732"/>
      <c r="P7" s="732" t="s">
        <v>236</v>
      </c>
      <c r="Q7" s="732"/>
      <c r="R7" s="732"/>
      <c r="S7" s="732"/>
      <c r="T7" s="732"/>
      <c r="U7" s="732"/>
      <c r="V7" s="732"/>
      <c r="W7" s="732"/>
      <c r="X7" s="732"/>
      <c r="Y7" s="732"/>
      <c r="Z7" s="732"/>
      <c r="AA7" s="732"/>
      <c r="AB7" s="318"/>
      <c r="AC7" s="318"/>
      <c r="AD7" s="733" t="s">
        <v>240</v>
      </c>
      <c r="AE7" s="734"/>
      <c r="AF7" s="734"/>
      <c r="AG7" s="734"/>
      <c r="AH7" s="734"/>
      <c r="AI7" s="734"/>
      <c r="AJ7" s="734"/>
      <c r="AK7" s="734"/>
      <c r="AL7" s="734"/>
      <c r="AM7" s="734"/>
      <c r="AN7" s="732" t="s">
        <v>251</v>
      </c>
      <c r="AO7" s="732"/>
      <c r="AP7" s="732"/>
      <c r="AQ7" s="732"/>
      <c r="AR7" s="732"/>
      <c r="AS7" s="732"/>
      <c r="AT7" s="732"/>
      <c r="AU7" s="732"/>
      <c r="AV7" s="732"/>
      <c r="AW7" s="732"/>
      <c r="AX7" s="732"/>
      <c r="AY7" s="732"/>
      <c r="AZ7" s="732"/>
      <c r="BA7" s="733" t="s">
        <v>252</v>
      </c>
      <c r="BB7" s="733"/>
      <c r="BC7" s="733"/>
      <c r="BD7" s="733"/>
      <c r="BE7" s="734"/>
      <c r="BF7" s="734"/>
      <c r="BG7" s="730" t="s">
        <v>335</v>
      </c>
      <c r="BH7" s="730"/>
      <c r="BI7" s="730"/>
      <c r="BJ7" s="731" t="s">
        <v>331</v>
      </c>
      <c r="BK7" s="731"/>
      <c r="BL7" s="731"/>
      <c r="BM7" s="731"/>
      <c r="BN7" s="731"/>
      <c r="BO7" s="731"/>
      <c r="BP7" s="731"/>
      <c r="BQ7" s="731"/>
      <c r="BR7" s="731"/>
      <c r="BS7" s="731"/>
      <c r="BT7" s="731"/>
      <c r="BU7" s="731"/>
      <c r="BV7" s="731"/>
      <c r="BW7" s="731"/>
      <c r="BX7" s="731"/>
      <c r="BY7" s="731"/>
      <c r="BZ7" s="731"/>
      <c r="CA7" s="731"/>
      <c r="CB7" s="731"/>
      <c r="CI7" s="502"/>
      <c r="CJ7" s="504"/>
    </row>
    <row r="8" spans="1:88" s="305" customFormat="1" ht="33.75" x14ac:dyDescent="0.25">
      <c r="A8" s="482" t="s">
        <v>21</v>
      </c>
      <c r="B8" s="312" t="s">
        <v>340</v>
      </c>
      <c r="C8" s="312" t="s">
        <v>341</v>
      </c>
      <c r="D8" s="312" t="s">
        <v>338</v>
      </c>
      <c r="E8" s="312" t="s">
        <v>339</v>
      </c>
      <c r="F8" s="312" t="s">
        <v>337</v>
      </c>
      <c r="G8" s="312" t="s">
        <v>22</v>
      </c>
      <c r="H8" s="313" t="s">
        <v>23</v>
      </c>
      <c r="I8" s="313" t="s">
        <v>229</v>
      </c>
      <c r="J8" s="313" t="s">
        <v>24</v>
      </c>
      <c r="K8" s="313" t="s">
        <v>25</v>
      </c>
      <c r="L8" s="313" t="s">
        <v>291</v>
      </c>
      <c r="M8" s="313" t="s">
        <v>27</v>
      </c>
      <c r="N8" s="313" t="s">
        <v>28</v>
      </c>
      <c r="O8" s="313" t="s">
        <v>29</v>
      </c>
      <c r="P8" s="314" t="s">
        <v>32</v>
      </c>
      <c r="Q8" s="314" t="s">
        <v>33</v>
      </c>
      <c r="R8" s="314" t="s">
        <v>34</v>
      </c>
      <c r="S8" s="314" t="s">
        <v>233</v>
      </c>
      <c r="T8" s="314" t="s">
        <v>234</v>
      </c>
      <c r="U8" s="314" t="s">
        <v>235</v>
      </c>
      <c r="V8" s="313" t="s">
        <v>232</v>
      </c>
      <c r="W8" s="313" t="s">
        <v>30</v>
      </c>
      <c r="X8" s="313" t="s">
        <v>31</v>
      </c>
      <c r="Y8" s="313" t="s">
        <v>586</v>
      </c>
      <c r="Z8" s="313" t="s">
        <v>237</v>
      </c>
      <c r="AA8" s="313" t="s">
        <v>238</v>
      </c>
      <c r="AB8" s="313" t="s">
        <v>239</v>
      </c>
      <c r="AC8" s="313" t="s">
        <v>589</v>
      </c>
      <c r="AD8" s="307" t="s">
        <v>241</v>
      </c>
      <c r="AE8" s="307" t="s">
        <v>242</v>
      </c>
      <c r="AF8" s="307" t="s">
        <v>243</v>
      </c>
      <c r="AG8" s="307" t="s">
        <v>244</v>
      </c>
      <c r="AH8" s="307" t="s">
        <v>245</v>
      </c>
      <c r="AI8" s="307" t="s">
        <v>246</v>
      </c>
      <c r="AJ8" s="307" t="s">
        <v>247</v>
      </c>
      <c r="AK8" s="307" t="s">
        <v>248</v>
      </c>
      <c r="AL8" s="307" t="s">
        <v>249</v>
      </c>
      <c r="AM8" s="307" t="s">
        <v>250</v>
      </c>
      <c r="AN8" s="313" t="s">
        <v>26</v>
      </c>
      <c r="AO8" s="313" t="s">
        <v>230</v>
      </c>
      <c r="AP8" s="313" t="s">
        <v>231</v>
      </c>
      <c r="AQ8" s="418" t="s">
        <v>590</v>
      </c>
      <c r="AR8" s="418" t="s">
        <v>593</v>
      </c>
      <c r="AS8" s="418" t="s">
        <v>592</v>
      </c>
      <c r="AT8" s="418" t="s">
        <v>591</v>
      </c>
      <c r="AU8" s="315" t="s">
        <v>98</v>
      </c>
      <c r="AV8" s="316" t="s">
        <v>218</v>
      </c>
      <c r="AW8" s="315" t="s">
        <v>91</v>
      </c>
      <c r="AX8" s="315" t="s">
        <v>288</v>
      </c>
      <c r="AY8" s="315" t="s">
        <v>289</v>
      </c>
      <c r="AZ8" s="315" t="s">
        <v>290</v>
      </c>
      <c r="BA8" s="307" t="s">
        <v>253</v>
      </c>
      <c r="BB8" s="307" t="s">
        <v>254</v>
      </c>
      <c r="BC8" s="307" t="s">
        <v>255</v>
      </c>
      <c r="BD8" s="307" t="s">
        <v>256</v>
      </c>
      <c r="BE8" s="308" t="s">
        <v>259</v>
      </c>
      <c r="BF8" s="309" t="s">
        <v>260</v>
      </c>
      <c r="BG8" s="310" t="s">
        <v>333</v>
      </c>
      <c r="BH8" s="310" t="s">
        <v>334</v>
      </c>
      <c r="BI8" s="310" t="s">
        <v>336</v>
      </c>
      <c r="BJ8" s="311" t="s">
        <v>327</v>
      </c>
      <c r="BK8" s="311" t="s">
        <v>733</v>
      </c>
      <c r="BL8" s="311" t="s">
        <v>305</v>
      </c>
      <c r="BM8" s="311" t="s">
        <v>728</v>
      </c>
      <c r="BN8" s="311" t="s">
        <v>313</v>
      </c>
      <c r="BO8" s="311" t="s">
        <v>314</v>
      </c>
      <c r="BP8" s="311" t="s">
        <v>330</v>
      </c>
      <c r="BQ8" s="469" t="s">
        <v>736</v>
      </c>
      <c r="BR8" s="311" t="s">
        <v>264</v>
      </c>
      <c r="BS8" s="311" t="s">
        <v>116</v>
      </c>
      <c r="BT8" s="311" t="s">
        <v>579</v>
      </c>
      <c r="BU8" s="311" t="s">
        <v>621</v>
      </c>
      <c r="BV8" s="311" t="s">
        <v>635</v>
      </c>
      <c r="BW8" s="311" t="s">
        <v>636</v>
      </c>
      <c r="BX8" s="311" t="s">
        <v>633</v>
      </c>
      <c r="BY8" s="311" t="s">
        <v>634</v>
      </c>
      <c r="BZ8" s="311" t="s">
        <v>535</v>
      </c>
      <c r="CA8" s="311" t="s">
        <v>681</v>
      </c>
      <c r="CB8" s="469" t="s">
        <v>682</v>
      </c>
      <c r="CI8" s="503" t="s">
        <v>724</v>
      </c>
      <c r="CJ8" s="505" t="s">
        <v>725</v>
      </c>
    </row>
    <row r="9" spans="1:88" x14ac:dyDescent="0.25">
      <c r="A9" s="511" t="s">
        <v>127</v>
      </c>
      <c r="B9" s="515" t="s">
        <v>128</v>
      </c>
      <c r="C9" s="483" t="s">
        <v>684</v>
      </c>
      <c r="D9" s="483" t="s">
        <v>683</v>
      </c>
      <c r="E9" s="534" t="s">
        <v>738</v>
      </c>
      <c r="F9" s="483" t="s">
        <v>739</v>
      </c>
      <c r="G9" s="484" t="s">
        <v>283</v>
      </c>
      <c r="H9" s="486">
        <v>228</v>
      </c>
      <c r="I9" s="486">
        <v>101</v>
      </c>
      <c r="J9" s="486">
        <v>132</v>
      </c>
      <c r="K9" s="486">
        <v>110</v>
      </c>
      <c r="L9" s="487">
        <v>0</v>
      </c>
      <c r="M9" s="486">
        <v>104</v>
      </c>
      <c r="N9" s="486">
        <v>100</v>
      </c>
      <c r="O9" s="489">
        <v>0.96153846153846156</v>
      </c>
      <c r="P9" s="486">
        <v>62</v>
      </c>
      <c r="Q9" s="486">
        <v>44</v>
      </c>
      <c r="R9" s="489">
        <v>0.70967741935483875</v>
      </c>
      <c r="S9" s="486">
        <v>64</v>
      </c>
      <c r="T9" s="486">
        <v>31</v>
      </c>
      <c r="U9" s="489">
        <v>0.484375</v>
      </c>
      <c r="V9" s="486">
        <v>64</v>
      </c>
      <c r="W9" s="486">
        <v>52</v>
      </c>
      <c r="X9" s="489">
        <v>0.8125</v>
      </c>
      <c r="Y9" s="489">
        <v>0.84000000000000008</v>
      </c>
      <c r="Z9" s="486">
        <v>132</v>
      </c>
      <c r="AA9" s="486">
        <v>130</v>
      </c>
      <c r="AB9" s="489">
        <v>0.98484848484848486</v>
      </c>
      <c r="AC9" s="489">
        <v>0.505</v>
      </c>
      <c r="AD9" s="486">
        <v>100</v>
      </c>
      <c r="AE9" s="493">
        <v>0</v>
      </c>
      <c r="AF9" s="486">
        <v>4</v>
      </c>
      <c r="AG9" s="489">
        <v>0.04</v>
      </c>
      <c r="AH9" s="486">
        <v>3</v>
      </c>
      <c r="AI9" s="489">
        <v>0.03</v>
      </c>
      <c r="AJ9" s="486">
        <v>3</v>
      </c>
      <c r="AK9" s="489">
        <v>0.03</v>
      </c>
      <c r="AL9" s="486">
        <v>10</v>
      </c>
      <c r="AM9" s="489">
        <v>0.1</v>
      </c>
      <c r="AN9" s="488">
        <v>0</v>
      </c>
      <c r="AO9" s="488">
        <v>0</v>
      </c>
      <c r="AP9" s="488">
        <v>0</v>
      </c>
      <c r="AQ9" s="487">
        <v>48.54</v>
      </c>
      <c r="AR9" s="485">
        <v>0</v>
      </c>
      <c r="AS9" s="486">
        <v>14</v>
      </c>
      <c r="AT9" s="486">
        <v>30</v>
      </c>
      <c r="AU9" s="486">
        <v>72</v>
      </c>
      <c r="AV9" s="489">
        <v>0.81499999999999995</v>
      </c>
      <c r="AW9" s="487">
        <v>1.6150000000000002</v>
      </c>
      <c r="AX9" s="486">
        <v>100</v>
      </c>
      <c r="AY9" s="486">
        <v>99</v>
      </c>
      <c r="AZ9" s="489">
        <v>0.99</v>
      </c>
      <c r="BA9" s="487">
        <v>37</v>
      </c>
      <c r="BB9" s="487">
        <v>47</v>
      </c>
      <c r="BC9" s="487">
        <v>11</v>
      </c>
      <c r="BD9" s="487">
        <v>36</v>
      </c>
      <c r="BE9" s="487">
        <v>32.75</v>
      </c>
      <c r="BF9" s="487">
        <v>42.68</v>
      </c>
      <c r="BG9" s="556"/>
      <c r="BH9" s="556"/>
      <c r="BI9" s="556">
        <v>72</v>
      </c>
      <c r="BJ9" s="556" t="s">
        <v>78</v>
      </c>
      <c r="BK9" s="551">
        <v>1</v>
      </c>
      <c r="BL9" s="552" t="s">
        <v>317</v>
      </c>
      <c r="BM9" s="583">
        <v>332354</v>
      </c>
      <c r="BN9" s="563" t="s">
        <v>79</v>
      </c>
      <c r="BO9" s="555"/>
      <c r="BP9" s="552"/>
      <c r="BQ9" s="584">
        <v>7.4999999999999997E-2</v>
      </c>
      <c r="BR9" s="556" t="s">
        <v>78</v>
      </c>
      <c r="BS9" s="557">
        <v>1</v>
      </c>
      <c r="BT9" s="555"/>
      <c r="BU9" s="555">
        <v>1</v>
      </c>
      <c r="BV9" s="555"/>
      <c r="BW9" s="555"/>
      <c r="BX9" s="555">
        <v>3</v>
      </c>
      <c r="BY9" s="555">
        <v>2</v>
      </c>
      <c r="BZ9" s="585">
        <v>11</v>
      </c>
      <c r="CA9" s="555"/>
      <c r="CB9" s="486">
        <v>42</v>
      </c>
      <c r="CI9" s="543">
        <v>0.99291116223545128</v>
      </c>
      <c r="CJ9" s="506">
        <f>ROUND(CI9,2)</f>
        <v>0.99</v>
      </c>
    </row>
    <row r="10" spans="1:88" x14ac:dyDescent="0.25">
      <c r="A10" s="511" t="s">
        <v>127</v>
      </c>
      <c r="B10" s="512" t="s">
        <v>35</v>
      </c>
      <c r="C10" s="483" t="s">
        <v>134</v>
      </c>
      <c r="D10" s="483" t="s">
        <v>685</v>
      </c>
      <c r="E10" s="535" t="s">
        <v>740</v>
      </c>
      <c r="F10" s="483" t="s">
        <v>741</v>
      </c>
      <c r="G10" s="484" t="s">
        <v>135</v>
      </c>
      <c r="H10" s="486">
        <v>21</v>
      </c>
      <c r="I10" s="486">
        <v>10</v>
      </c>
      <c r="J10" s="486">
        <v>12</v>
      </c>
      <c r="K10" s="486">
        <v>0</v>
      </c>
      <c r="L10" s="487">
        <v>0</v>
      </c>
      <c r="M10" s="486">
        <v>21</v>
      </c>
      <c r="N10" s="486">
        <v>21</v>
      </c>
      <c r="O10" s="489">
        <v>1</v>
      </c>
      <c r="P10" s="486">
        <v>10</v>
      </c>
      <c r="Q10" s="486">
        <v>2</v>
      </c>
      <c r="R10" s="489">
        <v>0.2</v>
      </c>
      <c r="S10" s="486">
        <v>11</v>
      </c>
      <c r="T10" s="486">
        <v>4</v>
      </c>
      <c r="U10" s="489">
        <v>0.36</v>
      </c>
      <c r="V10" s="486">
        <v>11</v>
      </c>
      <c r="W10" s="486">
        <v>6</v>
      </c>
      <c r="X10" s="489">
        <v>0.55000000000000004</v>
      </c>
      <c r="Y10" s="489">
        <v>0.09</v>
      </c>
      <c r="Z10" s="486">
        <v>12</v>
      </c>
      <c r="AA10" s="490">
        <v>11</v>
      </c>
      <c r="AB10" s="516">
        <v>0.91666666666666663</v>
      </c>
      <c r="AC10" s="489">
        <v>0</v>
      </c>
      <c r="AD10" s="486">
        <v>0</v>
      </c>
      <c r="AE10" s="586">
        <v>0</v>
      </c>
      <c r="AF10" s="486">
        <v>0</v>
      </c>
      <c r="AG10" s="489">
        <v>0</v>
      </c>
      <c r="AH10" s="486">
        <v>0</v>
      </c>
      <c r="AI10" s="489">
        <v>0</v>
      </c>
      <c r="AJ10" s="486">
        <v>0</v>
      </c>
      <c r="AK10" s="489">
        <v>0</v>
      </c>
      <c r="AL10" s="486">
        <v>0</v>
      </c>
      <c r="AM10" s="489">
        <v>0</v>
      </c>
      <c r="AN10" s="488">
        <v>2.93E-2</v>
      </c>
      <c r="AO10" s="488">
        <v>0</v>
      </c>
      <c r="AP10" s="488">
        <v>2.93E-2</v>
      </c>
      <c r="AQ10" s="487">
        <v>66</v>
      </c>
      <c r="AR10" s="486">
        <v>14</v>
      </c>
      <c r="AS10" s="486">
        <v>0</v>
      </c>
      <c r="AT10" s="486">
        <v>222</v>
      </c>
      <c r="AU10" s="486">
        <v>10</v>
      </c>
      <c r="AV10" s="489">
        <v>1</v>
      </c>
      <c r="AW10" s="487">
        <v>1.7</v>
      </c>
      <c r="AX10" s="486">
        <v>10</v>
      </c>
      <c r="AY10" s="486">
        <v>10</v>
      </c>
      <c r="AZ10" s="489">
        <v>1</v>
      </c>
      <c r="BA10" s="487">
        <v>9</v>
      </c>
      <c r="BB10" s="487">
        <v>9</v>
      </c>
      <c r="BC10" s="487">
        <v>10</v>
      </c>
      <c r="BD10" s="487">
        <v>9</v>
      </c>
      <c r="BE10" s="487">
        <v>9.25</v>
      </c>
      <c r="BF10" s="487">
        <v>9.1300000000000008</v>
      </c>
      <c r="BG10" s="567"/>
      <c r="BH10" s="567"/>
      <c r="BI10" s="567">
        <v>16</v>
      </c>
      <c r="BJ10" s="567" t="s">
        <v>79</v>
      </c>
      <c r="BK10" s="561">
        <v>0.69838652224963393</v>
      </c>
      <c r="BL10" s="566" t="s">
        <v>317</v>
      </c>
      <c r="BM10" s="583">
        <v>7495</v>
      </c>
      <c r="BN10" s="563" t="s">
        <v>79</v>
      </c>
      <c r="BO10" s="563"/>
      <c r="BP10" s="566"/>
      <c r="BQ10" s="584">
        <v>0</v>
      </c>
      <c r="BR10" s="567" t="s">
        <v>78</v>
      </c>
      <c r="BS10" s="564">
        <v>1</v>
      </c>
      <c r="BT10" s="563"/>
      <c r="BU10" s="563">
        <v>1</v>
      </c>
      <c r="BV10" s="563"/>
      <c r="BW10" s="563"/>
      <c r="BX10" s="563">
        <v>0</v>
      </c>
      <c r="BY10" s="563">
        <v>0</v>
      </c>
      <c r="BZ10" s="554">
        <v>11</v>
      </c>
      <c r="CA10" s="563"/>
      <c r="CB10" s="486">
        <v>10</v>
      </c>
      <c r="CI10" s="488">
        <v>0.99157013513401504</v>
      </c>
      <c r="CJ10" s="506">
        <f t="shared" ref="CJ10:CJ73" si="56">ROUND(CI10,2)</f>
        <v>0.99</v>
      </c>
    </row>
    <row r="11" spans="1:88" x14ac:dyDescent="0.25">
      <c r="A11" s="511" t="s">
        <v>127</v>
      </c>
      <c r="B11" s="514" t="s">
        <v>686</v>
      </c>
      <c r="C11" s="483" t="s">
        <v>37</v>
      </c>
      <c r="D11" s="483" t="s">
        <v>687</v>
      </c>
      <c r="E11" s="536" t="s">
        <v>689</v>
      </c>
      <c r="F11" s="483" t="s">
        <v>742</v>
      </c>
      <c r="G11" s="484" t="s">
        <v>135</v>
      </c>
      <c r="H11" s="486">
        <v>5</v>
      </c>
      <c r="I11" s="486">
        <v>5</v>
      </c>
      <c r="J11" s="486">
        <v>5</v>
      </c>
      <c r="K11" s="486">
        <v>0</v>
      </c>
      <c r="L11" s="487">
        <v>0</v>
      </c>
      <c r="M11" s="486">
        <v>5</v>
      </c>
      <c r="N11" s="486">
        <v>5</v>
      </c>
      <c r="O11" s="489">
        <v>1</v>
      </c>
      <c r="P11" s="486">
        <v>3</v>
      </c>
      <c r="Q11" s="486">
        <v>1</v>
      </c>
      <c r="R11" s="489">
        <v>0.33</v>
      </c>
      <c r="S11" s="486">
        <v>5</v>
      </c>
      <c r="T11" s="486">
        <v>3</v>
      </c>
      <c r="U11" s="489">
        <v>0.6</v>
      </c>
      <c r="V11" s="486">
        <v>5</v>
      </c>
      <c r="W11" s="486">
        <v>5</v>
      </c>
      <c r="X11" s="489">
        <v>1</v>
      </c>
      <c r="Y11" s="489">
        <v>0</v>
      </c>
      <c r="Z11" s="486">
        <v>5</v>
      </c>
      <c r="AA11" s="486">
        <v>5</v>
      </c>
      <c r="AB11" s="489">
        <v>1</v>
      </c>
      <c r="AC11" s="489">
        <v>0.2</v>
      </c>
      <c r="AD11" s="486">
        <v>0</v>
      </c>
      <c r="AE11" s="493">
        <v>0</v>
      </c>
      <c r="AF11" s="486">
        <v>0</v>
      </c>
      <c r="AG11" s="489">
        <v>0</v>
      </c>
      <c r="AH11" s="486">
        <v>0</v>
      </c>
      <c r="AI11" s="489">
        <v>0</v>
      </c>
      <c r="AJ11" s="486">
        <v>0</v>
      </c>
      <c r="AK11" s="489">
        <v>0</v>
      </c>
      <c r="AL11" s="486">
        <v>0</v>
      </c>
      <c r="AM11" s="489">
        <v>0</v>
      </c>
      <c r="AN11" s="488">
        <v>0</v>
      </c>
      <c r="AO11" s="488">
        <v>0</v>
      </c>
      <c r="AP11" s="488">
        <v>0</v>
      </c>
      <c r="AQ11" s="487">
        <v>175.2</v>
      </c>
      <c r="AR11" s="486">
        <v>6</v>
      </c>
      <c r="AS11" s="486">
        <v>2</v>
      </c>
      <c r="AT11" s="485">
        <v>0</v>
      </c>
      <c r="AU11" s="486">
        <v>5</v>
      </c>
      <c r="AV11" s="489">
        <v>1</v>
      </c>
      <c r="AW11" s="487">
        <v>2.2000000000000002</v>
      </c>
      <c r="AX11" s="486">
        <v>5</v>
      </c>
      <c r="AY11" s="486">
        <v>5</v>
      </c>
      <c r="AZ11" s="489">
        <v>1</v>
      </c>
      <c r="BA11" s="487">
        <v>5</v>
      </c>
      <c r="BB11" s="487">
        <v>5</v>
      </c>
      <c r="BC11" s="487">
        <v>4</v>
      </c>
      <c r="BD11" s="487">
        <v>5</v>
      </c>
      <c r="BE11" s="487">
        <v>4.75</v>
      </c>
      <c r="BF11" s="487">
        <v>5</v>
      </c>
      <c r="BG11" s="567"/>
      <c r="BH11" s="567"/>
      <c r="BI11" s="567">
        <v>6</v>
      </c>
      <c r="BJ11" s="567" t="s">
        <v>79</v>
      </c>
      <c r="BK11" s="561">
        <v>0.96743117731666795</v>
      </c>
      <c r="BL11" s="566" t="s">
        <v>317</v>
      </c>
      <c r="BM11" s="583">
        <v>18563</v>
      </c>
      <c r="BN11" s="563" t="s">
        <v>79</v>
      </c>
      <c r="BO11" s="563"/>
      <c r="BP11" s="566"/>
      <c r="BQ11" s="584">
        <v>1</v>
      </c>
      <c r="BR11" s="567" t="s">
        <v>78</v>
      </c>
      <c r="BS11" s="564">
        <v>0.8</v>
      </c>
      <c r="BT11" s="563"/>
      <c r="BU11" s="563"/>
      <c r="BV11" s="563"/>
      <c r="BW11" s="563"/>
      <c r="BX11" s="563">
        <v>3</v>
      </c>
      <c r="BY11" s="563">
        <v>2</v>
      </c>
      <c r="BZ11" s="554">
        <v>10</v>
      </c>
      <c r="CA11" s="563"/>
      <c r="CB11" s="486">
        <v>5</v>
      </c>
      <c r="CI11" s="541">
        <v>0.9898464781909857</v>
      </c>
      <c r="CJ11" s="506">
        <f t="shared" si="56"/>
        <v>0.99</v>
      </c>
    </row>
    <row r="12" spans="1:88" x14ac:dyDescent="0.25">
      <c r="A12" s="511" t="s">
        <v>127</v>
      </c>
      <c r="B12" s="515" t="s">
        <v>686</v>
      </c>
      <c r="C12" s="483" t="s">
        <v>136</v>
      </c>
      <c r="D12" s="483" t="s">
        <v>687</v>
      </c>
      <c r="E12" s="537" t="s">
        <v>688</v>
      </c>
      <c r="F12" s="483" t="s">
        <v>743</v>
      </c>
      <c r="G12" s="484" t="s">
        <v>135</v>
      </c>
      <c r="H12" s="486">
        <v>10</v>
      </c>
      <c r="I12" s="486">
        <v>10</v>
      </c>
      <c r="J12" s="486">
        <v>10</v>
      </c>
      <c r="K12" s="486">
        <v>2</v>
      </c>
      <c r="L12" s="487">
        <v>0</v>
      </c>
      <c r="M12" s="486">
        <v>8</v>
      </c>
      <c r="N12" s="486">
        <v>8</v>
      </c>
      <c r="O12" s="489">
        <v>1</v>
      </c>
      <c r="P12" s="486">
        <v>8</v>
      </c>
      <c r="Q12" s="486">
        <v>0</v>
      </c>
      <c r="R12" s="489">
        <v>0</v>
      </c>
      <c r="S12" s="486">
        <v>8</v>
      </c>
      <c r="T12" s="486">
        <v>5</v>
      </c>
      <c r="U12" s="489">
        <v>0.63</v>
      </c>
      <c r="V12" s="486">
        <v>8</v>
      </c>
      <c r="W12" s="486">
        <v>5</v>
      </c>
      <c r="X12" s="489">
        <v>0.63</v>
      </c>
      <c r="Y12" s="489">
        <v>0.38</v>
      </c>
      <c r="Z12" s="486">
        <v>10</v>
      </c>
      <c r="AA12" s="486">
        <v>10</v>
      </c>
      <c r="AB12" s="489">
        <v>1</v>
      </c>
      <c r="AC12" s="489">
        <v>0.4</v>
      </c>
      <c r="AD12" s="486">
        <v>0</v>
      </c>
      <c r="AE12" s="493">
        <v>0</v>
      </c>
      <c r="AF12" s="486">
        <v>0</v>
      </c>
      <c r="AG12" s="489">
        <v>0</v>
      </c>
      <c r="AH12" s="486">
        <v>0</v>
      </c>
      <c r="AI12" s="489">
        <v>0</v>
      </c>
      <c r="AJ12" s="486">
        <v>0</v>
      </c>
      <c r="AK12" s="489">
        <v>0</v>
      </c>
      <c r="AL12" s="486">
        <v>0</v>
      </c>
      <c r="AM12" s="489">
        <v>0</v>
      </c>
      <c r="AN12" s="488">
        <v>0</v>
      </c>
      <c r="AO12" s="488">
        <v>0</v>
      </c>
      <c r="AP12" s="488">
        <v>0</v>
      </c>
      <c r="AQ12" s="487">
        <v>359.3</v>
      </c>
      <c r="AR12" s="486">
        <v>8</v>
      </c>
      <c r="AS12" s="486">
        <v>37</v>
      </c>
      <c r="AT12" s="486">
        <v>44</v>
      </c>
      <c r="AU12" s="486">
        <v>10</v>
      </c>
      <c r="AV12" s="489">
        <v>1</v>
      </c>
      <c r="AW12" s="487">
        <v>2.4</v>
      </c>
      <c r="AX12" s="486">
        <v>10</v>
      </c>
      <c r="AY12" s="486">
        <v>10</v>
      </c>
      <c r="AZ12" s="489">
        <v>1</v>
      </c>
      <c r="BA12" s="487">
        <v>7</v>
      </c>
      <c r="BB12" s="487">
        <v>8</v>
      </c>
      <c r="BC12" s="487">
        <v>7</v>
      </c>
      <c r="BD12" s="487">
        <v>8</v>
      </c>
      <c r="BE12" s="487">
        <v>7.5</v>
      </c>
      <c r="BF12" s="487">
        <v>7.56</v>
      </c>
      <c r="BG12" s="567"/>
      <c r="BH12" s="567"/>
      <c r="BI12" s="567">
        <v>8</v>
      </c>
      <c r="BJ12" s="567" t="s">
        <v>78</v>
      </c>
      <c r="BK12" s="561">
        <v>1</v>
      </c>
      <c r="BL12" s="566" t="s">
        <v>317</v>
      </c>
      <c r="BM12" s="587">
        <v>36204</v>
      </c>
      <c r="BN12" s="563" t="s">
        <v>79</v>
      </c>
      <c r="BO12" s="563"/>
      <c r="BP12" s="566"/>
      <c r="BQ12" s="588">
        <v>0.9</v>
      </c>
      <c r="BR12" s="567" t="s">
        <v>78</v>
      </c>
      <c r="BS12" s="564">
        <v>0.8</v>
      </c>
      <c r="BT12" s="563"/>
      <c r="BU12" s="563"/>
      <c r="BV12" s="563"/>
      <c r="BW12" s="563"/>
      <c r="BX12" s="563">
        <v>3</v>
      </c>
      <c r="BY12" s="563">
        <v>2</v>
      </c>
      <c r="BZ12" s="554">
        <v>10</v>
      </c>
      <c r="CA12" s="563"/>
      <c r="CB12" s="486">
        <v>8</v>
      </c>
      <c r="CI12" s="488">
        <v>0.75906014591221516</v>
      </c>
      <c r="CJ12" s="506">
        <f t="shared" si="56"/>
        <v>0.76</v>
      </c>
    </row>
    <row r="13" spans="1:88" x14ac:dyDescent="0.25">
      <c r="A13" s="511" t="s">
        <v>127</v>
      </c>
      <c r="B13" s="515" t="s">
        <v>686</v>
      </c>
      <c r="C13" s="483" t="s">
        <v>690</v>
      </c>
      <c r="D13" s="483" t="s">
        <v>687</v>
      </c>
      <c r="E13" s="483" t="s">
        <v>691</v>
      </c>
      <c r="F13" s="483" t="s">
        <v>744</v>
      </c>
      <c r="G13" s="484" t="s">
        <v>135</v>
      </c>
      <c r="H13" s="486">
        <v>10</v>
      </c>
      <c r="I13" s="486">
        <v>10</v>
      </c>
      <c r="J13" s="486">
        <v>10</v>
      </c>
      <c r="K13" s="486">
        <v>3</v>
      </c>
      <c r="L13" s="487">
        <v>0</v>
      </c>
      <c r="M13" s="486">
        <v>10</v>
      </c>
      <c r="N13" s="486">
        <v>10</v>
      </c>
      <c r="O13" s="489">
        <v>1</v>
      </c>
      <c r="P13" s="486">
        <v>8</v>
      </c>
      <c r="Q13" s="486">
        <v>0</v>
      </c>
      <c r="R13" s="489">
        <v>0</v>
      </c>
      <c r="S13" s="486">
        <v>9</v>
      </c>
      <c r="T13" s="486">
        <v>5</v>
      </c>
      <c r="U13" s="489">
        <v>0.56000000000000005</v>
      </c>
      <c r="V13" s="486">
        <v>9</v>
      </c>
      <c r="W13" s="486">
        <v>5</v>
      </c>
      <c r="X13" s="489">
        <v>0.56000000000000005</v>
      </c>
      <c r="Y13" s="489">
        <v>0.33</v>
      </c>
      <c r="Z13" s="486">
        <v>10</v>
      </c>
      <c r="AA13" s="486">
        <v>10</v>
      </c>
      <c r="AB13" s="489">
        <v>1</v>
      </c>
      <c r="AC13" s="489">
        <v>0.6</v>
      </c>
      <c r="AD13" s="486">
        <v>3</v>
      </c>
      <c r="AE13" s="493">
        <v>0</v>
      </c>
      <c r="AF13" s="486">
        <v>0</v>
      </c>
      <c r="AG13" s="489">
        <v>0</v>
      </c>
      <c r="AH13" s="486">
        <v>0</v>
      </c>
      <c r="AI13" s="489">
        <v>0</v>
      </c>
      <c r="AJ13" s="486">
        <v>0</v>
      </c>
      <c r="AK13" s="489">
        <v>0</v>
      </c>
      <c r="AL13" s="486">
        <v>0</v>
      </c>
      <c r="AM13" s="489">
        <v>0</v>
      </c>
      <c r="AN13" s="488">
        <v>0</v>
      </c>
      <c r="AO13" s="488">
        <v>0</v>
      </c>
      <c r="AP13" s="488">
        <v>0</v>
      </c>
      <c r="AQ13" s="487">
        <v>39.200000000000003</v>
      </c>
      <c r="AR13" s="486">
        <v>9</v>
      </c>
      <c r="AS13" s="486">
        <v>0</v>
      </c>
      <c r="AT13" s="486">
        <v>22</v>
      </c>
      <c r="AU13" s="486">
        <v>10</v>
      </c>
      <c r="AV13" s="489">
        <v>1</v>
      </c>
      <c r="AW13" s="487">
        <v>2.8</v>
      </c>
      <c r="AX13" s="486">
        <v>10</v>
      </c>
      <c r="AY13" s="486">
        <v>10</v>
      </c>
      <c r="AZ13" s="489">
        <v>1</v>
      </c>
      <c r="BA13" s="487">
        <v>9</v>
      </c>
      <c r="BB13" s="487">
        <v>9</v>
      </c>
      <c r="BC13" s="487">
        <v>5</v>
      </c>
      <c r="BD13" s="487">
        <v>9</v>
      </c>
      <c r="BE13" s="487">
        <v>8</v>
      </c>
      <c r="BF13" s="487">
        <v>8.7100000000000009</v>
      </c>
      <c r="BG13" s="567"/>
      <c r="BH13" s="567"/>
      <c r="BI13" s="567">
        <v>9</v>
      </c>
      <c r="BJ13" s="567" t="s">
        <v>79</v>
      </c>
      <c r="BK13" s="561">
        <v>0.97199894983439694</v>
      </c>
      <c r="BL13" s="566" t="s">
        <v>317</v>
      </c>
      <c r="BM13" s="587">
        <v>27108</v>
      </c>
      <c r="BN13" s="563" t="s">
        <v>79</v>
      </c>
      <c r="BO13" s="563"/>
      <c r="BP13" s="566"/>
      <c r="BQ13" s="588">
        <v>1</v>
      </c>
      <c r="BR13" s="567" t="s">
        <v>78</v>
      </c>
      <c r="BS13" s="564">
        <v>0.8</v>
      </c>
      <c r="BT13" s="563"/>
      <c r="BU13" s="563"/>
      <c r="BV13" s="563"/>
      <c r="BW13" s="563"/>
      <c r="BX13" s="563">
        <v>3</v>
      </c>
      <c r="BY13" s="563">
        <v>2</v>
      </c>
      <c r="BZ13" s="554">
        <v>10</v>
      </c>
      <c r="CA13" s="563"/>
      <c r="CB13" s="486">
        <v>10</v>
      </c>
      <c r="CI13" s="541">
        <v>0.84821231574191791</v>
      </c>
      <c r="CJ13" s="506">
        <f t="shared" si="56"/>
        <v>0.85</v>
      </c>
    </row>
    <row r="14" spans="1:88" x14ac:dyDescent="0.25">
      <c r="A14" s="511" t="s">
        <v>127</v>
      </c>
      <c r="B14" s="515" t="s">
        <v>138</v>
      </c>
      <c r="C14" s="483" t="s">
        <v>139</v>
      </c>
      <c r="D14" s="483" t="s">
        <v>138</v>
      </c>
      <c r="E14" s="483" t="s">
        <v>745</v>
      </c>
      <c r="F14" s="483" t="s">
        <v>746</v>
      </c>
      <c r="G14" s="484" t="s">
        <v>283</v>
      </c>
      <c r="H14" s="486">
        <v>116</v>
      </c>
      <c r="I14" s="486">
        <v>39</v>
      </c>
      <c r="J14" s="486">
        <v>53</v>
      </c>
      <c r="K14" s="486">
        <v>54</v>
      </c>
      <c r="L14" s="487">
        <v>0</v>
      </c>
      <c r="M14" s="486">
        <v>54</v>
      </c>
      <c r="N14" s="486">
        <v>53</v>
      </c>
      <c r="O14" s="489">
        <v>0.98</v>
      </c>
      <c r="P14" s="486">
        <v>25</v>
      </c>
      <c r="Q14" s="486">
        <v>8</v>
      </c>
      <c r="R14" s="489">
        <v>0.32</v>
      </c>
      <c r="S14" s="486">
        <v>25</v>
      </c>
      <c r="T14" s="486">
        <v>2</v>
      </c>
      <c r="U14" s="489">
        <v>0.08</v>
      </c>
      <c r="V14" s="486">
        <v>25</v>
      </c>
      <c r="W14" s="486">
        <v>9</v>
      </c>
      <c r="X14" s="489">
        <v>0.36</v>
      </c>
      <c r="Y14" s="489">
        <v>0.68</v>
      </c>
      <c r="Z14" s="486">
        <v>53</v>
      </c>
      <c r="AA14" s="486">
        <v>47</v>
      </c>
      <c r="AB14" s="489">
        <v>0.8867924528301887</v>
      </c>
      <c r="AC14" s="489">
        <v>0.33</v>
      </c>
      <c r="AD14" s="486">
        <v>53</v>
      </c>
      <c r="AE14" s="493">
        <v>0</v>
      </c>
      <c r="AF14" s="486">
        <v>0</v>
      </c>
      <c r="AG14" s="489">
        <v>0</v>
      </c>
      <c r="AH14" s="486">
        <v>0</v>
      </c>
      <c r="AI14" s="489">
        <v>0</v>
      </c>
      <c r="AJ14" s="486">
        <v>0</v>
      </c>
      <c r="AK14" s="489">
        <v>0</v>
      </c>
      <c r="AL14" s="486">
        <v>0</v>
      </c>
      <c r="AM14" s="489">
        <v>0</v>
      </c>
      <c r="AN14" s="488">
        <v>0</v>
      </c>
      <c r="AO14" s="488">
        <v>0</v>
      </c>
      <c r="AP14" s="488">
        <v>0</v>
      </c>
      <c r="AQ14" s="487">
        <v>90.23</v>
      </c>
      <c r="AR14" s="485">
        <v>0</v>
      </c>
      <c r="AS14" s="486">
        <v>13</v>
      </c>
      <c r="AT14" s="486">
        <v>38</v>
      </c>
      <c r="AU14" s="486">
        <v>8</v>
      </c>
      <c r="AV14" s="489">
        <v>0.21</v>
      </c>
      <c r="AW14" s="487">
        <v>1.1299999999999999</v>
      </c>
      <c r="AX14" s="486">
        <v>39</v>
      </c>
      <c r="AY14" s="486">
        <v>39</v>
      </c>
      <c r="AZ14" s="489">
        <v>1</v>
      </c>
      <c r="BA14" s="487">
        <v>6</v>
      </c>
      <c r="BB14" s="487">
        <v>1</v>
      </c>
      <c r="BC14" s="487">
        <v>1</v>
      </c>
      <c r="BD14" s="487">
        <v>9</v>
      </c>
      <c r="BE14" s="487">
        <v>4.25</v>
      </c>
      <c r="BF14" s="487">
        <v>7.45</v>
      </c>
      <c r="BG14" s="567"/>
      <c r="BH14" s="567"/>
      <c r="BI14" s="567">
        <v>9</v>
      </c>
      <c r="BJ14" s="567" t="s">
        <v>78</v>
      </c>
      <c r="BK14" s="561">
        <v>0.99999043419202405</v>
      </c>
      <c r="BL14" s="566" t="s">
        <v>317</v>
      </c>
      <c r="BM14" s="587">
        <v>21331</v>
      </c>
      <c r="BN14" s="563" t="s">
        <v>79</v>
      </c>
      <c r="BO14" s="563"/>
      <c r="BP14" s="566"/>
      <c r="BQ14" s="588">
        <v>0</v>
      </c>
      <c r="BR14" s="567" t="s">
        <v>78</v>
      </c>
      <c r="BS14" s="564">
        <v>1</v>
      </c>
      <c r="BT14" s="563"/>
      <c r="BU14" s="563">
        <v>1</v>
      </c>
      <c r="BV14" s="563"/>
      <c r="BW14" s="563"/>
      <c r="BX14" s="563">
        <v>3</v>
      </c>
      <c r="BY14" s="563">
        <v>2</v>
      </c>
      <c r="BZ14" s="554">
        <v>11</v>
      </c>
      <c r="CA14" s="563"/>
      <c r="CB14" s="486">
        <v>17</v>
      </c>
      <c r="CI14" s="488">
        <v>0.8017666671695608</v>
      </c>
      <c r="CJ14" s="506">
        <f t="shared" si="56"/>
        <v>0.8</v>
      </c>
    </row>
    <row r="15" spans="1:88" x14ac:dyDescent="0.25">
      <c r="A15" s="511" t="s">
        <v>127</v>
      </c>
      <c r="B15" s="515" t="s">
        <v>164</v>
      </c>
      <c r="C15" s="483" t="s">
        <v>747</v>
      </c>
      <c r="D15" s="483" t="s">
        <v>748</v>
      </c>
      <c r="E15" s="483" t="s">
        <v>749</v>
      </c>
      <c r="F15" s="483" t="s">
        <v>750</v>
      </c>
      <c r="G15" s="484" t="s">
        <v>283</v>
      </c>
      <c r="H15" s="486">
        <v>77</v>
      </c>
      <c r="I15" s="486">
        <v>41</v>
      </c>
      <c r="J15" s="486">
        <v>50</v>
      </c>
      <c r="K15" s="486">
        <v>20</v>
      </c>
      <c r="L15" s="487">
        <v>0</v>
      </c>
      <c r="M15" s="486">
        <v>20</v>
      </c>
      <c r="N15" s="486">
        <v>19</v>
      </c>
      <c r="O15" s="489">
        <v>0.95</v>
      </c>
      <c r="P15" s="486">
        <v>15</v>
      </c>
      <c r="Q15" s="486">
        <v>7</v>
      </c>
      <c r="R15" s="489">
        <v>0.47</v>
      </c>
      <c r="S15" s="486">
        <v>15</v>
      </c>
      <c r="T15" s="486">
        <v>2</v>
      </c>
      <c r="U15" s="489">
        <v>0.13</v>
      </c>
      <c r="V15" s="486">
        <v>15</v>
      </c>
      <c r="W15" s="486">
        <v>9</v>
      </c>
      <c r="X15" s="489">
        <v>0.6</v>
      </c>
      <c r="Y15" s="489">
        <v>0.93</v>
      </c>
      <c r="Z15" s="486">
        <v>50</v>
      </c>
      <c r="AA15" s="486">
        <v>47</v>
      </c>
      <c r="AB15" s="489">
        <v>0.94</v>
      </c>
      <c r="AC15" s="489">
        <v>0.02</v>
      </c>
      <c r="AD15" s="486">
        <v>19</v>
      </c>
      <c r="AE15" s="493">
        <v>0</v>
      </c>
      <c r="AF15" s="486">
        <v>0</v>
      </c>
      <c r="AG15" s="489">
        <v>0</v>
      </c>
      <c r="AH15" s="486">
        <v>0</v>
      </c>
      <c r="AI15" s="489">
        <v>0</v>
      </c>
      <c r="AJ15" s="486">
        <v>0</v>
      </c>
      <c r="AK15" s="489">
        <v>0</v>
      </c>
      <c r="AL15" s="486">
        <v>0</v>
      </c>
      <c r="AM15" s="489">
        <v>0</v>
      </c>
      <c r="AN15" s="488">
        <v>0</v>
      </c>
      <c r="AO15" s="488">
        <v>0</v>
      </c>
      <c r="AP15" s="488">
        <v>0</v>
      </c>
      <c r="AQ15" s="487">
        <v>61.92</v>
      </c>
      <c r="AR15" s="485">
        <v>0</v>
      </c>
      <c r="AS15" s="486">
        <v>44</v>
      </c>
      <c r="AT15" s="486">
        <v>45</v>
      </c>
      <c r="AU15" s="486">
        <v>22</v>
      </c>
      <c r="AV15" s="489">
        <v>0.54</v>
      </c>
      <c r="AW15" s="487">
        <v>1.36</v>
      </c>
      <c r="AX15" s="486">
        <v>41</v>
      </c>
      <c r="AY15" s="486">
        <v>41</v>
      </c>
      <c r="AZ15" s="489">
        <v>1</v>
      </c>
      <c r="BA15" s="487">
        <v>10</v>
      </c>
      <c r="BB15" s="487">
        <v>14</v>
      </c>
      <c r="BC15" s="487">
        <v>4</v>
      </c>
      <c r="BD15" s="487">
        <v>1</v>
      </c>
      <c r="BE15" s="487">
        <v>7.25</v>
      </c>
      <c r="BF15" s="487">
        <v>10.98</v>
      </c>
      <c r="BG15" s="567"/>
      <c r="BH15" s="567"/>
      <c r="BI15" s="567">
        <v>13</v>
      </c>
      <c r="BJ15" s="567" t="s">
        <v>78</v>
      </c>
      <c r="BK15" s="561">
        <v>0.90893375190581072</v>
      </c>
      <c r="BL15" s="566" t="s">
        <v>317</v>
      </c>
      <c r="BM15" s="587">
        <v>68500</v>
      </c>
      <c r="BN15" s="563" t="s">
        <v>79</v>
      </c>
      <c r="BO15" s="563"/>
      <c r="BP15" s="566"/>
      <c r="BQ15" s="588">
        <v>0.02</v>
      </c>
      <c r="BR15" s="567" t="s">
        <v>78</v>
      </c>
      <c r="BS15" s="564">
        <v>0.9</v>
      </c>
      <c r="BT15" s="563"/>
      <c r="BU15" s="563"/>
      <c r="BV15" s="563"/>
      <c r="BW15" s="563"/>
      <c r="BX15" s="563">
        <v>3</v>
      </c>
      <c r="BY15" s="563">
        <v>2</v>
      </c>
      <c r="BZ15" s="554">
        <v>9</v>
      </c>
      <c r="CA15" s="563"/>
      <c r="CB15" s="486">
        <v>12</v>
      </c>
      <c r="CI15" s="541">
        <v>0.92077800360147855</v>
      </c>
      <c r="CJ15" s="506">
        <f t="shared" si="56"/>
        <v>0.92</v>
      </c>
    </row>
    <row r="16" spans="1:88" x14ac:dyDescent="0.25">
      <c r="A16" s="511" t="s">
        <v>127</v>
      </c>
      <c r="B16" s="515" t="s">
        <v>714</v>
      </c>
      <c r="C16" s="483" t="s">
        <v>715</v>
      </c>
      <c r="D16" s="483" t="s">
        <v>732</v>
      </c>
      <c r="E16" s="483" t="s">
        <v>716</v>
      </c>
      <c r="F16" s="483" t="s">
        <v>751</v>
      </c>
      <c r="G16" s="484" t="s">
        <v>135</v>
      </c>
      <c r="H16" s="486">
        <v>50</v>
      </c>
      <c r="I16" s="486">
        <v>29</v>
      </c>
      <c r="J16" s="486">
        <v>35</v>
      </c>
      <c r="K16" s="486">
        <v>6</v>
      </c>
      <c r="L16" s="487">
        <v>0</v>
      </c>
      <c r="M16" s="486">
        <v>50</v>
      </c>
      <c r="N16" s="486">
        <v>49</v>
      </c>
      <c r="O16" s="489">
        <v>0.98</v>
      </c>
      <c r="P16" s="486">
        <v>23</v>
      </c>
      <c r="Q16" s="486">
        <v>5</v>
      </c>
      <c r="R16" s="489">
        <v>0.22</v>
      </c>
      <c r="S16" s="486">
        <v>23</v>
      </c>
      <c r="T16" s="486">
        <v>13</v>
      </c>
      <c r="U16" s="489">
        <v>0.56999999999999995</v>
      </c>
      <c r="V16" s="486">
        <v>23</v>
      </c>
      <c r="W16" s="486">
        <v>18</v>
      </c>
      <c r="X16" s="489">
        <v>0.78</v>
      </c>
      <c r="Y16" s="489">
        <v>0.39</v>
      </c>
      <c r="Z16" s="486">
        <v>35</v>
      </c>
      <c r="AA16" s="486">
        <v>35</v>
      </c>
      <c r="AB16" s="489">
        <v>1</v>
      </c>
      <c r="AC16" s="489">
        <v>0.55000000000000004</v>
      </c>
      <c r="AD16" s="486">
        <v>5</v>
      </c>
      <c r="AE16" s="493">
        <v>0</v>
      </c>
      <c r="AF16" s="486">
        <v>0</v>
      </c>
      <c r="AG16" s="489">
        <v>0</v>
      </c>
      <c r="AH16" s="486">
        <v>0</v>
      </c>
      <c r="AI16" s="489">
        <v>0</v>
      </c>
      <c r="AJ16" s="486">
        <v>0</v>
      </c>
      <c r="AK16" s="489">
        <v>0</v>
      </c>
      <c r="AL16" s="486">
        <v>0</v>
      </c>
      <c r="AM16" s="489">
        <v>0</v>
      </c>
      <c r="AN16" s="488">
        <v>0</v>
      </c>
      <c r="AO16" s="488">
        <v>9.1999999999999998E-3</v>
      </c>
      <c r="AP16" s="488">
        <v>9.1999999999999998E-3</v>
      </c>
      <c r="AQ16" s="487">
        <v>332.5</v>
      </c>
      <c r="AR16" s="486">
        <v>2</v>
      </c>
      <c r="AS16" s="486">
        <v>3</v>
      </c>
      <c r="AT16" s="486">
        <v>22</v>
      </c>
      <c r="AU16" s="486">
        <v>29</v>
      </c>
      <c r="AV16" s="489">
        <v>1</v>
      </c>
      <c r="AW16" s="487">
        <v>2.1</v>
      </c>
      <c r="AX16" s="486">
        <v>29</v>
      </c>
      <c r="AY16" s="486">
        <v>23</v>
      </c>
      <c r="AZ16" s="489">
        <v>0.79</v>
      </c>
      <c r="BA16" s="487">
        <v>20</v>
      </c>
      <c r="BB16" s="487">
        <v>18</v>
      </c>
      <c r="BC16" s="487">
        <v>18</v>
      </c>
      <c r="BD16" s="487">
        <v>20</v>
      </c>
      <c r="BE16" s="487">
        <v>19</v>
      </c>
      <c r="BF16" s="487">
        <v>19.260000000000002</v>
      </c>
      <c r="BG16" s="567"/>
      <c r="BH16" s="567"/>
      <c r="BI16" s="567">
        <v>19</v>
      </c>
      <c r="BJ16" s="567" t="s">
        <v>79</v>
      </c>
      <c r="BK16" s="561">
        <v>1</v>
      </c>
      <c r="BL16" s="566" t="s">
        <v>317</v>
      </c>
      <c r="BM16" s="583">
        <v>9764</v>
      </c>
      <c r="BN16" s="563" t="s">
        <v>79</v>
      </c>
      <c r="BO16" s="563"/>
      <c r="BP16" s="566"/>
      <c r="BQ16" s="584">
        <v>0</v>
      </c>
      <c r="BR16" s="567" t="s">
        <v>78</v>
      </c>
      <c r="BS16" s="564">
        <v>0.9</v>
      </c>
      <c r="BT16" s="563"/>
      <c r="BU16" s="563"/>
      <c r="BV16" s="563"/>
      <c r="BW16" s="563"/>
      <c r="BX16" s="563">
        <v>0</v>
      </c>
      <c r="BY16" s="563">
        <v>0</v>
      </c>
      <c r="BZ16" s="554">
        <v>10</v>
      </c>
      <c r="CA16" s="563"/>
      <c r="CB16" s="486">
        <v>28</v>
      </c>
      <c r="CI16" s="488">
        <v>1</v>
      </c>
      <c r="CJ16" s="506">
        <f t="shared" si="56"/>
        <v>1</v>
      </c>
    </row>
    <row r="17" spans="1:88" x14ac:dyDescent="0.25">
      <c r="A17" s="511" t="s">
        <v>127</v>
      </c>
      <c r="B17" s="515" t="s">
        <v>156</v>
      </c>
      <c r="C17" s="483" t="s">
        <v>159</v>
      </c>
      <c r="D17" s="483" t="s">
        <v>701</v>
      </c>
      <c r="E17" s="483" t="s">
        <v>752</v>
      </c>
      <c r="F17" s="483" t="s">
        <v>753</v>
      </c>
      <c r="G17" s="484" t="s">
        <v>135</v>
      </c>
      <c r="H17" s="486">
        <v>11</v>
      </c>
      <c r="I17" s="486">
        <v>11</v>
      </c>
      <c r="J17" s="486">
        <v>11</v>
      </c>
      <c r="K17" s="486">
        <v>6</v>
      </c>
      <c r="L17" s="487">
        <v>0</v>
      </c>
      <c r="M17" s="486">
        <v>11</v>
      </c>
      <c r="N17" s="486">
        <v>9</v>
      </c>
      <c r="O17" s="489">
        <v>0.82</v>
      </c>
      <c r="P17" s="486">
        <v>10</v>
      </c>
      <c r="Q17" s="486">
        <v>1</v>
      </c>
      <c r="R17" s="489">
        <v>0.1</v>
      </c>
      <c r="S17" s="486">
        <v>11</v>
      </c>
      <c r="T17" s="486">
        <v>3</v>
      </c>
      <c r="U17" s="489">
        <v>0.27</v>
      </c>
      <c r="V17" s="486">
        <v>11</v>
      </c>
      <c r="W17" s="486">
        <v>4</v>
      </c>
      <c r="X17" s="489">
        <v>0.36</v>
      </c>
      <c r="Y17" s="489">
        <v>0.18</v>
      </c>
      <c r="Z17" s="486">
        <v>11</v>
      </c>
      <c r="AA17" s="486">
        <v>11</v>
      </c>
      <c r="AB17" s="489">
        <v>1</v>
      </c>
      <c r="AC17" s="489">
        <v>0.36</v>
      </c>
      <c r="AD17" s="486">
        <v>4</v>
      </c>
      <c r="AE17" s="493">
        <v>0</v>
      </c>
      <c r="AF17" s="486">
        <v>0</v>
      </c>
      <c r="AG17" s="489">
        <v>0</v>
      </c>
      <c r="AH17" s="486">
        <v>0</v>
      </c>
      <c r="AI17" s="489">
        <v>0</v>
      </c>
      <c r="AJ17" s="486">
        <v>0</v>
      </c>
      <c r="AK17" s="489">
        <v>0</v>
      </c>
      <c r="AL17" s="486">
        <v>0</v>
      </c>
      <c r="AM17" s="489">
        <v>0</v>
      </c>
      <c r="AN17" s="488">
        <v>2.8000000000000001E-2</v>
      </c>
      <c r="AO17" s="488">
        <v>0</v>
      </c>
      <c r="AP17" s="488">
        <v>2.8000000000000001E-2</v>
      </c>
      <c r="AQ17" s="487">
        <v>116.73</v>
      </c>
      <c r="AR17" s="486">
        <v>15</v>
      </c>
      <c r="AS17" s="486">
        <v>0</v>
      </c>
      <c r="AT17" s="485">
        <v>0</v>
      </c>
      <c r="AU17" s="486">
        <v>11</v>
      </c>
      <c r="AV17" s="489">
        <v>1</v>
      </c>
      <c r="AW17" s="487">
        <v>2.5499999999999998</v>
      </c>
      <c r="AX17" s="486">
        <v>11</v>
      </c>
      <c r="AY17" s="486">
        <v>11</v>
      </c>
      <c r="AZ17" s="489">
        <v>1</v>
      </c>
      <c r="BA17" s="487">
        <v>11</v>
      </c>
      <c r="BB17" s="487">
        <v>10</v>
      </c>
      <c r="BC17" s="487">
        <v>4</v>
      </c>
      <c r="BD17" s="487">
        <v>11</v>
      </c>
      <c r="BE17" s="487">
        <v>9</v>
      </c>
      <c r="BF17" s="487">
        <v>9.81</v>
      </c>
      <c r="BG17" s="567"/>
      <c r="BH17" s="567"/>
      <c r="BI17" s="567">
        <v>10</v>
      </c>
      <c r="BJ17" s="567" t="s">
        <v>78</v>
      </c>
      <c r="BK17" s="561">
        <v>0.79819320472214228</v>
      </c>
      <c r="BL17" s="566" t="s">
        <v>317</v>
      </c>
      <c r="BM17" s="583">
        <v>6276</v>
      </c>
      <c r="BN17" s="563" t="s">
        <v>79</v>
      </c>
      <c r="BO17" s="563"/>
      <c r="BP17" s="566"/>
      <c r="BQ17" s="584">
        <v>0.55000000000000004</v>
      </c>
      <c r="BR17" s="567" t="s">
        <v>78</v>
      </c>
      <c r="BS17" s="564">
        <v>0.9</v>
      </c>
      <c r="BT17" s="563"/>
      <c r="BU17" s="563"/>
      <c r="BV17" s="563"/>
      <c r="BW17" s="563"/>
      <c r="BX17" s="563">
        <v>0</v>
      </c>
      <c r="BY17" s="563">
        <v>2</v>
      </c>
      <c r="BZ17" s="554">
        <v>9</v>
      </c>
      <c r="CA17" s="563"/>
      <c r="CB17" s="486">
        <v>9</v>
      </c>
      <c r="CI17" s="541">
        <v>0.91509697019685476</v>
      </c>
      <c r="CJ17" s="506">
        <f t="shared" si="56"/>
        <v>0.92</v>
      </c>
    </row>
    <row r="18" spans="1:88" x14ac:dyDescent="0.25">
      <c r="A18" s="511" t="s">
        <v>127</v>
      </c>
      <c r="B18" s="515" t="s">
        <v>156</v>
      </c>
      <c r="C18" s="483" t="s">
        <v>157</v>
      </c>
      <c r="D18" s="483" t="s">
        <v>701</v>
      </c>
      <c r="E18" s="536" t="s">
        <v>754</v>
      </c>
      <c r="F18" s="483" t="s">
        <v>755</v>
      </c>
      <c r="G18" s="484" t="s">
        <v>135</v>
      </c>
      <c r="H18" s="486">
        <v>21</v>
      </c>
      <c r="I18" s="486">
        <v>20</v>
      </c>
      <c r="J18" s="486">
        <v>21</v>
      </c>
      <c r="K18" s="486">
        <v>4</v>
      </c>
      <c r="L18" s="487">
        <v>0</v>
      </c>
      <c r="M18" s="486">
        <v>20</v>
      </c>
      <c r="N18" s="486">
        <v>20</v>
      </c>
      <c r="O18" s="489">
        <v>1</v>
      </c>
      <c r="P18" s="486">
        <v>17</v>
      </c>
      <c r="Q18" s="486">
        <v>3</v>
      </c>
      <c r="R18" s="489">
        <v>0.18</v>
      </c>
      <c r="S18" s="486">
        <v>18</v>
      </c>
      <c r="T18" s="486">
        <v>11</v>
      </c>
      <c r="U18" s="489">
        <v>0.61</v>
      </c>
      <c r="V18" s="486">
        <v>18</v>
      </c>
      <c r="W18" s="486">
        <v>12</v>
      </c>
      <c r="X18" s="489">
        <v>0.67</v>
      </c>
      <c r="Y18" s="489">
        <v>0.22</v>
      </c>
      <c r="Z18" s="486">
        <v>21</v>
      </c>
      <c r="AA18" s="486">
        <v>18</v>
      </c>
      <c r="AB18" s="489">
        <v>0.8571428571428571</v>
      </c>
      <c r="AC18" s="489">
        <v>0.25</v>
      </c>
      <c r="AD18" s="486">
        <v>3</v>
      </c>
      <c r="AE18" s="493">
        <v>0</v>
      </c>
      <c r="AF18" s="486">
        <v>0</v>
      </c>
      <c r="AG18" s="489">
        <v>0</v>
      </c>
      <c r="AH18" s="486">
        <v>0</v>
      </c>
      <c r="AI18" s="489">
        <v>0</v>
      </c>
      <c r="AJ18" s="486">
        <v>0</v>
      </c>
      <c r="AK18" s="489">
        <v>0</v>
      </c>
      <c r="AL18" s="486">
        <v>0</v>
      </c>
      <c r="AM18" s="489">
        <v>0</v>
      </c>
      <c r="AN18" s="488">
        <v>4.3999999999999997E-2</v>
      </c>
      <c r="AO18" s="488">
        <v>3.7000000000000002E-3</v>
      </c>
      <c r="AP18" s="488">
        <v>4.7600000000000003E-2</v>
      </c>
      <c r="AQ18" s="487">
        <v>289.10000000000002</v>
      </c>
      <c r="AR18" s="486">
        <v>10</v>
      </c>
      <c r="AS18" s="486">
        <v>0</v>
      </c>
      <c r="AT18" s="486">
        <v>10</v>
      </c>
      <c r="AU18" s="486">
        <v>21</v>
      </c>
      <c r="AV18" s="489">
        <v>1</v>
      </c>
      <c r="AW18" s="487">
        <v>2</v>
      </c>
      <c r="AX18" s="486">
        <v>21</v>
      </c>
      <c r="AY18" s="486">
        <v>20</v>
      </c>
      <c r="AZ18" s="489">
        <v>0.95</v>
      </c>
      <c r="BA18" s="487">
        <v>19</v>
      </c>
      <c r="BB18" s="487">
        <v>19</v>
      </c>
      <c r="BC18" s="487">
        <v>16</v>
      </c>
      <c r="BD18" s="487">
        <v>19</v>
      </c>
      <c r="BE18" s="487">
        <v>18.25</v>
      </c>
      <c r="BF18" s="487">
        <v>18.39</v>
      </c>
      <c r="BG18" s="567"/>
      <c r="BH18" s="567"/>
      <c r="BI18" s="567">
        <v>23</v>
      </c>
      <c r="BJ18" s="567" t="s">
        <v>78</v>
      </c>
      <c r="BK18" s="561">
        <v>0.91242189032420773</v>
      </c>
      <c r="BL18" s="566" t="s">
        <v>317</v>
      </c>
      <c r="BM18" s="587">
        <v>40154</v>
      </c>
      <c r="BN18" s="563" t="s">
        <v>79</v>
      </c>
      <c r="BO18" s="563"/>
      <c r="BP18" s="566"/>
      <c r="BQ18" s="588">
        <v>0.35</v>
      </c>
      <c r="BR18" s="567" t="s">
        <v>78</v>
      </c>
      <c r="BS18" s="564">
        <v>0.9</v>
      </c>
      <c r="BT18" s="563"/>
      <c r="BU18" s="563"/>
      <c r="BV18" s="563"/>
      <c r="BW18" s="563"/>
      <c r="BX18" s="563">
        <v>0</v>
      </c>
      <c r="BY18" s="563">
        <v>2</v>
      </c>
      <c r="BZ18" s="554">
        <v>9</v>
      </c>
      <c r="CA18" s="563"/>
      <c r="CB18" s="486">
        <v>20</v>
      </c>
      <c r="CI18" s="488">
        <v>0.90865246184854598</v>
      </c>
      <c r="CJ18" s="506">
        <f t="shared" si="56"/>
        <v>0.91</v>
      </c>
    </row>
    <row r="19" spans="1:88" x14ac:dyDescent="0.25">
      <c r="A19" s="511" t="s">
        <v>127</v>
      </c>
      <c r="B19" s="515" t="s">
        <v>174</v>
      </c>
      <c r="C19" s="483" t="s">
        <v>175</v>
      </c>
      <c r="D19" s="483" t="s">
        <v>710</v>
      </c>
      <c r="E19" s="535" t="s">
        <v>756</v>
      </c>
      <c r="F19" s="483" t="s">
        <v>757</v>
      </c>
      <c r="G19" s="484" t="s">
        <v>135</v>
      </c>
      <c r="H19" s="486">
        <v>15</v>
      </c>
      <c r="I19" s="486">
        <v>15</v>
      </c>
      <c r="J19" s="486">
        <v>15</v>
      </c>
      <c r="K19" s="486">
        <v>5</v>
      </c>
      <c r="L19" s="487">
        <v>0</v>
      </c>
      <c r="M19" s="486">
        <v>15</v>
      </c>
      <c r="N19" s="486">
        <v>15</v>
      </c>
      <c r="O19" s="489">
        <v>1</v>
      </c>
      <c r="P19" s="486">
        <v>8</v>
      </c>
      <c r="Q19" s="486">
        <v>3</v>
      </c>
      <c r="R19" s="489">
        <v>0.38</v>
      </c>
      <c r="S19" s="486">
        <v>8</v>
      </c>
      <c r="T19" s="486">
        <v>3</v>
      </c>
      <c r="U19" s="489">
        <v>0.38</v>
      </c>
      <c r="V19" s="486">
        <v>8</v>
      </c>
      <c r="W19" s="486">
        <v>5</v>
      </c>
      <c r="X19" s="489">
        <v>0.63</v>
      </c>
      <c r="Y19" s="489">
        <v>0.5</v>
      </c>
      <c r="Z19" s="486">
        <v>15</v>
      </c>
      <c r="AA19" s="486">
        <v>15</v>
      </c>
      <c r="AB19" s="489">
        <v>1</v>
      </c>
      <c r="AC19" s="489">
        <v>0.67</v>
      </c>
      <c r="AD19" s="486">
        <v>5</v>
      </c>
      <c r="AE19" s="493">
        <v>0</v>
      </c>
      <c r="AF19" s="486">
        <v>0</v>
      </c>
      <c r="AG19" s="489">
        <v>0</v>
      </c>
      <c r="AH19" s="486">
        <v>0</v>
      </c>
      <c r="AI19" s="489">
        <v>0</v>
      </c>
      <c r="AJ19" s="486">
        <v>0</v>
      </c>
      <c r="AK19" s="489">
        <v>0</v>
      </c>
      <c r="AL19" s="486">
        <v>0</v>
      </c>
      <c r="AM19" s="489">
        <v>0</v>
      </c>
      <c r="AN19" s="488">
        <v>0</v>
      </c>
      <c r="AO19" s="488">
        <v>0</v>
      </c>
      <c r="AP19" s="488">
        <v>0</v>
      </c>
      <c r="AQ19" s="487">
        <v>2.73</v>
      </c>
      <c r="AR19" s="486">
        <v>37</v>
      </c>
      <c r="AS19" s="486">
        <v>0</v>
      </c>
      <c r="AT19" s="486">
        <v>4</v>
      </c>
      <c r="AU19" s="486">
        <v>15</v>
      </c>
      <c r="AV19" s="489">
        <v>1</v>
      </c>
      <c r="AW19" s="487">
        <v>1.6</v>
      </c>
      <c r="AX19" s="486">
        <v>15</v>
      </c>
      <c r="AY19" s="486">
        <v>15</v>
      </c>
      <c r="AZ19" s="489">
        <v>1</v>
      </c>
      <c r="BA19" s="487">
        <v>8</v>
      </c>
      <c r="BB19" s="487">
        <v>9</v>
      </c>
      <c r="BC19" s="487">
        <v>7</v>
      </c>
      <c r="BD19" s="487">
        <v>9</v>
      </c>
      <c r="BE19" s="487">
        <v>8.25</v>
      </c>
      <c r="BF19" s="487">
        <v>9.11</v>
      </c>
      <c r="BG19" s="567"/>
      <c r="BH19" s="567"/>
      <c r="BI19" s="567">
        <v>8</v>
      </c>
      <c r="BJ19" s="567" t="s">
        <v>78</v>
      </c>
      <c r="BK19" s="561">
        <v>1.0000111072852684</v>
      </c>
      <c r="BL19" s="566" t="s">
        <v>317</v>
      </c>
      <c r="BM19" s="587">
        <v>24463</v>
      </c>
      <c r="BN19" s="563" t="s">
        <v>79</v>
      </c>
      <c r="BO19" s="563"/>
      <c r="BP19" s="566"/>
      <c r="BQ19" s="588">
        <v>0.53</v>
      </c>
      <c r="BR19" s="567" t="s">
        <v>78</v>
      </c>
      <c r="BS19" s="564">
        <v>0.8571428571428571</v>
      </c>
      <c r="BT19" s="563"/>
      <c r="BU19" s="563"/>
      <c r="BV19" s="563"/>
      <c r="BW19" s="563"/>
      <c r="BX19" s="563">
        <v>0</v>
      </c>
      <c r="BY19" s="563">
        <v>1</v>
      </c>
      <c r="BZ19" s="554">
        <v>8.5714285714285712</v>
      </c>
      <c r="CA19" s="563"/>
      <c r="CB19" s="486">
        <v>15</v>
      </c>
      <c r="CI19" s="541">
        <v>0.97810967579230534</v>
      </c>
      <c r="CJ19" s="506">
        <f t="shared" si="56"/>
        <v>0.98</v>
      </c>
    </row>
    <row r="20" spans="1:88" x14ac:dyDescent="0.25">
      <c r="A20" s="511" t="s">
        <v>127</v>
      </c>
      <c r="B20" s="515" t="s">
        <v>40</v>
      </c>
      <c r="C20" s="483" t="s">
        <v>41</v>
      </c>
      <c r="D20" s="483" t="s">
        <v>699</v>
      </c>
      <c r="E20" s="537" t="s">
        <v>700</v>
      </c>
      <c r="F20" s="483" t="s">
        <v>758</v>
      </c>
      <c r="G20" s="484" t="s">
        <v>135</v>
      </c>
      <c r="H20" s="486">
        <v>27</v>
      </c>
      <c r="I20" s="486">
        <v>23</v>
      </c>
      <c r="J20" s="486">
        <v>25</v>
      </c>
      <c r="K20" s="486">
        <v>4</v>
      </c>
      <c r="L20" s="487">
        <v>0</v>
      </c>
      <c r="M20" s="486">
        <v>26</v>
      </c>
      <c r="N20" s="486">
        <v>26</v>
      </c>
      <c r="O20" s="489">
        <v>1</v>
      </c>
      <c r="P20" s="486">
        <v>22</v>
      </c>
      <c r="Q20" s="486">
        <v>2</v>
      </c>
      <c r="R20" s="489">
        <v>0.09</v>
      </c>
      <c r="S20" s="486">
        <v>22</v>
      </c>
      <c r="T20" s="486">
        <v>20</v>
      </c>
      <c r="U20" s="489">
        <v>0.91</v>
      </c>
      <c r="V20" s="486">
        <v>22</v>
      </c>
      <c r="W20" s="486">
        <v>18</v>
      </c>
      <c r="X20" s="489">
        <v>0.82</v>
      </c>
      <c r="Y20" s="489">
        <v>0.18</v>
      </c>
      <c r="Z20" s="486">
        <v>25</v>
      </c>
      <c r="AA20" s="486">
        <v>25</v>
      </c>
      <c r="AB20" s="489">
        <v>1</v>
      </c>
      <c r="AC20" s="489">
        <v>0</v>
      </c>
      <c r="AD20" s="486">
        <v>3</v>
      </c>
      <c r="AE20" s="493">
        <v>0</v>
      </c>
      <c r="AF20" s="486">
        <v>0</v>
      </c>
      <c r="AG20" s="489">
        <v>0</v>
      </c>
      <c r="AH20" s="486">
        <v>0</v>
      </c>
      <c r="AI20" s="489">
        <v>0</v>
      </c>
      <c r="AJ20" s="486">
        <v>0</v>
      </c>
      <c r="AK20" s="489">
        <v>0</v>
      </c>
      <c r="AL20" s="486">
        <v>0</v>
      </c>
      <c r="AM20" s="489">
        <v>0</v>
      </c>
      <c r="AN20" s="488">
        <v>0</v>
      </c>
      <c r="AO20" s="488">
        <v>2.8E-3</v>
      </c>
      <c r="AP20" s="488">
        <v>2.8E-3</v>
      </c>
      <c r="AQ20" s="487">
        <v>410.04</v>
      </c>
      <c r="AR20" s="486">
        <v>14</v>
      </c>
      <c r="AS20" s="486">
        <v>0</v>
      </c>
      <c r="AT20" s="486">
        <v>49</v>
      </c>
      <c r="AU20" s="486">
        <v>22</v>
      </c>
      <c r="AV20" s="489">
        <v>0.96</v>
      </c>
      <c r="AW20" s="487">
        <v>1.68</v>
      </c>
      <c r="AX20" s="486">
        <v>23</v>
      </c>
      <c r="AY20" s="486">
        <v>21</v>
      </c>
      <c r="AZ20" s="489">
        <v>0.91</v>
      </c>
      <c r="BA20" s="487">
        <v>19</v>
      </c>
      <c r="BB20" s="487">
        <v>18</v>
      </c>
      <c r="BC20" s="487">
        <v>19</v>
      </c>
      <c r="BD20" s="487">
        <v>20</v>
      </c>
      <c r="BE20" s="487">
        <v>19</v>
      </c>
      <c r="BF20" s="487">
        <v>18.39</v>
      </c>
      <c r="BG20" s="567"/>
      <c r="BH20" s="567"/>
      <c r="BI20" s="567">
        <v>14</v>
      </c>
      <c r="BJ20" s="567" t="s">
        <v>79</v>
      </c>
      <c r="BK20" s="561">
        <v>0.9999959111241955</v>
      </c>
      <c r="BL20" s="566" t="s">
        <v>317</v>
      </c>
      <c r="BM20" s="587">
        <v>190759</v>
      </c>
      <c r="BN20" s="563" t="s">
        <v>79</v>
      </c>
      <c r="BO20" s="563"/>
      <c r="BP20" s="566"/>
      <c r="BQ20" s="588">
        <v>0.22</v>
      </c>
      <c r="BR20" s="567" t="s">
        <v>78</v>
      </c>
      <c r="BS20" s="564">
        <v>1</v>
      </c>
      <c r="BT20" s="563"/>
      <c r="BU20" s="563">
        <v>1</v>
      </c>
      <c r="BV20" s="563"/>
      <c r="BW20" s="563"/>
      <c r="BX20" s="563">
        <v>3</v>
      </c>
      <c r="BY20" s="563">
        <v>2</v>
      </c>
      <c r="BZ20" s="554">
        <v>11</v>
      </c>
      <c r="CA20" s="563"/>
      <c r="CB20" s="486">
        <v>23</v>
      </c>
      <c r="CI20" s="488">
        <v>1</v>
      </c>
      <c r="CJ20" s="506">
        <f t="shared" si="56"/>
        <v>1</v>
      </c>
    </row>
    <row r="21" spans="1:88" x14ac:dyDescent="0.25">
      <c r="A21" s="511" t="s">
        <v>127</v>
      </c>
      <c r="B21" s="515" t="s">
        <v>51</v>
      </c>
      <c r="C21" s="483" t="s">
        <v>52</v>
      </c>
      <c r="D21" s="483" t="s">
        <v>759</v>
      </c>
      <c r="E21" s="483" t="s">
        <v>760</v>
      </c>
      <c r="F21" s="483" t="s">
        <v>761</v>
      </c>
      <c r="G21" s="484" t="s">
        <v>135</v>
      </c>
      <c r="H21" s="486">
        <v>31</v>
      </c>
      <c r="I21" s="486">
        <v>17</v>
      </c>
      <c r="J21" s="486">
        <v>19</v>
      </c>
      <c r="K21" s="486">
        <v>3</v>
      </c>
      <c r="L21" s="487">
        <v>0</v>
      </c>
      <c r="M21" s="486">
        <v>30</v>
      </c>
      <c r="N21" s="486">
        <v>30</v>
      </c>
      <c r="O21" s="489">
        <v>1</v>
      </c>
      <c r="P21" s="486">
        <v>17</v>
      </c>
      <c r="Q21" s="486">
        <v>1</v>
      </c>
      <c r="R21" s="489">
        <v>0.06</v>
      </c>
      <c r="S21" s="486">
        <v>18</v>
      </c>
      <c r="T21" s="486">
        <v>12</v>
      </c>
      <c r="U21" s="489">
        <v>0.67</v>
      </c>
      <c r="V21" s="486">
        <v>18</v>
      </c>
      <c r="W21" s="486">
        <v>12</v>
      </c>
      <c r="X21" s="489">
        <v>0.67</v>
      </c>
      <c r="Y21" s="489">
        <v>0.39</v>
      </c>
      <c r="Z21" s="486">
        <v>19</v>
      </c>
      <c r="AA21" s="486">
        <v>19</v>
      </c>
      <c r="AB21" s="489">
        <v>1</v>
      </c>
      <c r="AC21" s="489">
        <v>0.28999999999999998</v>
      </c>
      <c r="AD21" s="486">
        <v>2</v>
      </c>
      <c r="AE21" s="493">
        <v>0</v>
      </c>
      <c r="AF21" s="486">
        <v>0</v>
      </c>
      <c r="AG21" s="489">
        <v>0</v>
      </c>
      <c r="AH21" s="486">
        <v>0</v>
      </c>
      <c r="AI21" s="489">
        <v>0</v>
      </c>
      <c r="AJ21" s="486">
        <v>0</v>
      </c>
      <c r="AK21" s="489">
        <v>0</v>
      </c>
      <c r="AL21" s="486">
        <v>0</v>
      </c>
      <c r="AM21" s="489">
        <v>0</v>
      </c>
      <c r="AN21" s="488">
        <v>2.5000000000000001E-3</v>
      </c>
      <c r="AO21" s="488">
        <v>0</v>
      </c>
      <c r="AP21" s="488">
        <v>2.5000000000000001E-3</v>
      </c>
      <c r="AQ21" s="487">
        <v>804.29</v>
      </c>
      <c r="AR21" s="486">
        <v>8</v>
      </c>
      <c r="AS21" s="486">
        <v>0</v>
      </c>
      <c r="AT21" s="485">
        <v>0</v>
      </c>
      <c r="AU21" s="486">
        <v>17</v>
      </c>
      <c r="AV21" s="489">
        <v>1</v>
      </c>
      <c r="AW21" s="487">
        <v>1.24</v>
      </c>
      <c r="AX21" s="486">
        <v>17</v>
      </c>
      <c r="AY21" s="486">
        <v>16</v>
      </c>
      <c r="AZ21" s="489">
        <v>0.94</v>
      </c>
      <c r="BA21" s="487">
        <v>17</v>
      </c>
      <c r="BB21" s="487">
        <v>16</v>
      </c>
      <c r="BC21" s="487">
        <v>16</v>
      </c>
      <c r="BD21" s="487">
        <v>17</v>
      </c>
      <c r="BE21" s="487">
        <v>16.5</v>
      </c>
      <c r="BF21" s="487">
        <v>16.41</v>
      </c>
      <c r="BG21" s="567"/>
      <c r="BH21" s="567"/>
      <c r="BI21" s="567">
        <v>16</v>
      </c>
      <c r="BJ21" s="567" t="s">
        <v>78</v>
      </c>
      <c r="BK21" s="561">
        <v>0.8872533786914828</v>
      </c>
      <c r="BL21" s="566" t="s">
        <v>317</v>
      </c>
      <c r="BM21" s="587">
        <v>10965</v>
      </c>
      <c r="BN21" s="563" t="s">
        <v>79</v>
      </c>
      <c r="BO21" s="563"/>
      <c r="BP21" s="566"/>
      <c r="BQ21" s="588">
        <v>0.06</v>
      </c>
      <c r="BR21" s="567" t="s">
        <v>78</v>
      </c>
      <c r="BS21" s="564">
        <v>1</v>
      </c>
      <c r="BT21" s="563"/>
      <c r="BU21" s="563">
        <v>1</v>
      </c>
      <c r="BV21" s="563"/>
      <c r="BW21" s="563"/>
      <c r="BX21" s="563">
        <v>3</v>
      </c>
      <c r="BY21" s="563">
        <v>2</v>
      </c>
      <c r="BZ21" s="554">
        <v>11</v>
      </c>
      <c r="CA21" s="563"/>
      <c r="CB21" s="486">
        <v>16</v>
      </c>
      <c r="CI21" s="541">
        <v>1.0000000000000002</v>
      </c>
      <c r="CJ21" s="506">
        <f t="shared" si="56"/>
        <v>1</v>
      </c>
    </row>
    <row r="22" spans="1:88" x14ac:dyDescent="0.25">
      <c r="A22" s="511" t="s">
        <v>127</v>
      </c>
      <c r="B22" s="515" t="s">
        <v>148</v>
      </c>
      <c r="C22" s="483" t="s">
        <v>222</v>
      </c>
      <c r="D22" s="536" t="s">
        <v>695</v>
      </c>
      <c r="E22" s="536" t="s">
        <v>696</v>
      </c>
      <c r="F22" s="483" t="s">
        <v>762</v>
      </c>
      <c r="G22" s="484" t="s">
        <v>135</v>
      </c>
      <c r="H22" s="486">
        <v>4</v>
      </c>
      <c r="I22" s="486">
        <v>4</v>
      </c>
      <c r="J22" s="486">
        <v>4</v>
      </c>
      <c r="K22" s="486">
        <v>0</v>
      </c>
      <c r="L22" s="487">
        <v>0</v>
      </c>
      <c r="M22" s="486">
        <v>4</v>
      </c>
      <c r="N22" s="486">
        <v>4</v>
      </c>
      <c r="O22" s="489">
        <v>1</v>
      </c>
      <c r="P22" s="486">
        <v>4</v>
      </c>
      <c r="Q22" s="486">
        <v>1</v>
      </c>
      <c r="R22" s="489">
        <v>0.25</v>
      </c>
      <c r="S22" s="486">
        <v>4</v>
      </c>
      <c r="T22" s="486">
        <v>0</v>
      </c>
      <c r="U22" s="489">
        <v>0</v>
      </c>
      <c r="V22" s="486">
        <v>4</v>
      </c>
      <c r="W22" s="486">
        <v>0</v>
      </c>
      <c r="X22" s="489">
        <v>0</v>
      </c>
      <c r="Y22" s="489">
        <v>0</v>
      </c>
      <c r="Z22" s="486">
        <v>4</v>
      </c>
      <c r="AA22" s="486">
        <v>4</v>
      </c>
      <c r="AB22" s="489">
        <v>1</v>
      </c>
      <c r="AC22" s="489">
        <v>0.5</v>
      </c>
      <c r="AD22" s="486">
        <v>0</v>
      </c>
      <c r="AE22" s="493">
        <v>0</v>
      </c>
      <c r="AF22" s="486">
        <v>0</v>
      </c>
      <c r="AG22" s="489">
        <v>0</v>
      </c>
      <c r="AH22" s="486">
        <v>0</v>
      </c>
      <c r="AI22" s="489">
        <v>0</v>
      </c>
      <c r="AJ22" s="486">
        <v>0</v>
      </c>
      <c r="AK22" s="489">
        <v>0</v>
      </c>
      <c r="AL22" s="486">
        <v>0</v>
      </c>
      <c r="AM22" s="489">
        <v>0</v>
      </c>
      <c r="AN22" s="488">
        <v>0</v>
      </c>
      <c r="AO22" s="488">
        <v>5.7700000000000001E-2</v>
      </c>
      <c r="AP22" s="488">
        <v>5.7700000000000001E-2</v>
      </c>
      <c r="AQ22" s="487">
        <v>317.5</v>
      </c>
      <c r="AR22" s="486">
        <v>4</v>
      </c>
      <c r="AS22" s="486">
        <v>0</v>
      </c>
      <c r="AT22" s="485">
        <v>0</v>
      </c>
      <c r="AU22" s="486">
        <v>4</v>
      </c>
      <c r="AV22" s="489">
        <v>1</v>
      </c>
      <c r="AW22" s="487">
        <v>1.5</v>
      </c>
      <c r="AX22" s="486">
        <v>4</v>
      </c>
      <c r="AY22" s="486">
        <v>4</v>
      </c>
      <c r="AZ22" s="489">
        <v>1</v>
      </c>
      <c r="BA22" s="487">
        <v>4</v>
      </c>
      <c r="BB22" s="487">
        <v>4</v>
      </c>
      <c r="BC22" s="487">
        <v>3</v>
      </c>
      <c r="BD22" s="487">
        <v>4</v>
      </c>
      <c r="BE22" s="487">
        <v>3.75</v>
      </c>
      <c r="BF22" s="487">
        <v>4</v>
      </c>
      <c r="BG22" s="567"/>
      <c r="BH22" s="567"/>
      <c r="BI22" s="567">
        <v>4</v>
      </c>
      <c r="BJ22" s="567" t="s">
        <v>78</v>
      </c>
      <c r="BK22" s="561">
        <v>1</v>
      </c>
      <c r="BL22" s="566" t="s">
        <v>317</v>
      </c>
      <c r="BM22" s="587">
        <v>6313</v>
      </c>
      <c r="BN22" s="563" t="s">
        <v>79</v>
      </c>
      <c r="BO22" s="563"/>
      <c r="BP22" s="566"/>
      <c r="BQ22" s="588">
        <v>1</v>
      </c>
      <c r="BR22" s="567" t="s">
        <v>78</v>
      </c>
      <c r="BS22" s="564">
        <v>1</v>
      </c>
      <c r="BT22" s="563"/>
      <c r="BU22" s="563">
        <v>1</v>
      </c>
      <c r="BV22" s="563"/>
      <c r="BW22" s="563"/>
      <c r="BX22" s="563">
        <v>3</v>
      </c>
      <c r="BY22" s="563">
        <v>2</v>
      </c>
      <c r="BZ22" s="554">
        <v>11</v>
      </c>
      <c r="CA22" s="563"/>
      <c r="CB22" s="486">
        <v>4</v>
      </c>
      <c r="CI22" s="488">
        <v>0.96169477018355887</v>
      </c>
      <c r="CJ22" s="506">
        <f t="shared" si="56"/>
        <v>0.96</v>
      </c>
    </row>
    <row r="23" spans="1:88" x14ac:dyDescent="0.25">
      <c r="A23" s="511" t="s">
        <v>127</v>
      </c>
      <c r="B23" s="515" t="s">
        <v>187</v>
      </c>
      <c r="C23" s="483" t="s">
        <v>712</v>
      </c>
      <c r="D23" s="538" t="s">
        <v>695</v>
      </c>
      <c r="E23" s="539" t="s">
        <v>763</v>
      </c>
      <c r="F23" s="483" t="s">
        <v>764</v>
      </c>
      <c r="G23" s="484" t="s">
        <v>283</v>
      </c>
      <c r="H23" s="486">
        <v>61</v>
      </c>
      <c r="I23" s="486">
        <v>25</v>
      </c>
      <c r="J23" s="486">
        <v>34</v>
      </c>
      <c r="K23" s="486">
        <v>27</v>
      </c>
      <c r="L23" s="487">
        <v>0</v>
      </c>
      <c r="M23" s="486">
        <v>27</v>
      </c>
      <c r="N23" s="486">
        <v>27</v>
      </c>
      <c r="O23" s="489">
        <v>1</v>
      </c>
      <c r="P23" s="486">
        <v>15</v>
      </c>
      <c r="Q23" s="486">
        <v>3</v>
      </c>
      <c r="R23" s="489">
        <v>0.2</v>
      </c>
      <c r="S23" s="486">
        <v>15</v>
      </c>
      <c r="T23" s="486">
        <v>3</v>
      </c>
      <c r="U23" s="489">
        <v>0.2</v>
      </c>
      <c r="V23" s="486">
        <v>15</v>
      </c>
      <c r="W23" s="486">
        <v>6</v>
      </c>
      <c r="X23" s="489">
        <v>0.4</v>
      </c>
      <c r="Y23" s="489">
        <v>0.6</v>
      </c>
      <c r="Z23" s="486">
        <v>34</v>
      </c>
      <c r="AA23" s="486">
        <v>30</v>
      </c>
      <c r="AB23" s="489">
        <v>0.88235294117647056</v>
      </c>
      <c r="AC23" s="489">
        <v>0.24</v>
      </c>
      <c r="AD23" s="486">
        <v>27</v>
      </c>
      <c r="AE23" s="493">
        <v>0</v>
      </c>
      <c r="AF23" s="486">
        <v>0</v>
      </c>
      <c r="AG23" s="489">
        <v>0</v>
      </c>
      <c r="AH23" s="486">
        <v>0</v>
      </c>
      <c r="AI23" s="489">
        <v>0</v>
      </c>
      <c r="AJ23" s="486">
        <v>0</v>
      </c>
      <c r="AK23" s="489">
        <v>0</v>
      </c>
      <c r="AL23" s="486">
        <v>0</v>
      </c>
      <c r="AM23" s="489">
        <v>0</v>
      </c>
      <c r="AN23" s="488">
        <v>0</v>
      </c>
      <c r="AO23" s="488">
        <v>1.2999999999999999E-3</v>
      </c>
      <c r="AP23" s="488">
        <v>1.2999999999999999E-3</v>
      </c>
      <c r="AQ23" s="487">
        <v>25.64</v>
      </c>
      <c r="AR23" s="485">
        <v>0</v>
      </c>
      <c r="AS23" s="486">
        <v>0</v>
      </c>
      <c r="AT23" s="486">
        <v>50</v>
      </c>
      <c r="AU23" s="486">
        <v>15</v>
      </c>
      <c r="AV23" s="489">
        <v>0.6</v>
      </c>
      <c r="AW23" s="487">
        <v>1.2</v>
      </c>
      <c r="AX23" s="486">
        <v>25</v>
      </c>
      <c r="AY23" s="486">
        <v>25</v>
      </c>
      <c r="AZ23" s="489">
        <v>1</v>
      </c>
      <c r="BA23" s="487">
        <v>16</v>
      </c>
      <c r="BB23" s="487">
        <v>14</v>
      </c>
      <c r="BC23" s="487">
        <v>9</v>
      </c>
      <c r="BD23" s="487">
        <v>11</v>
      </c>
      <c r="BE23" s="487">
        <v>12.5</v>
      </c>
      <c r="BF23" s="487">
        <v>14.04</v>
      </c>
      <c r="BG23" s="567"/>
      <c r="BH23" s="567"/>
      <c r="BI23" s="567">
        <v>13</v>
      </c>
      <c r="BJ23" s="567" t="s">
        <v>78</v>
      </c>
      <c r="BK23" s="561">
        <v>0.92336031326815049</v>
      </c>
      <c r="BL23" s="566" t="s">
        <v>317</v>
      </c>
      <c r="BM23" s="587">
        <v>35117</v>
      </c>
      <c r="BN23" s="563" t="s">
        <v>79</v>
      </c>
      <c r="BO23" s="563"/>
      <c r="BP23" s="566"/>
      <c r="BQ23" s="588">
        <v>0.12</v>
      </c>
      <c r="BR23" s="567" t="s">
        <v>78</v>
      </c>
      <c r="BS23" s="564">
        <v>1</v>
      </c>
      <c r="BT23" s="563"/>
      <c r="BU23" s="563">
        <v>1</v>
      </c>
      <c r="BV23" s="563"/>
      <c r="BW23" s="563"/>
      <c r="BX23" s="563">
        <v>3</v>
      </c>
      <c r="BY23" s="563">
        <v>2</v>
      </c>
      <c r="BZ23" s="554">
        <v>11</v>
      </c>
      <c r="CA23" s="563"/>
      <c r="CB23" s="486">
        <v>11</v>
      </c>
      <c r="CI23" s="541">
        <v>0.96521405260126703</v>
      </c>
      <c r="CJ23" s="506">
        <f t="shared" si="56"/>
        <v>0.97</v>
      </c>
    </row>
    <row r="24" spans="1:88" x14ac:dyDescent="0.25">
      <c r="A24" s="511" t="s">
        <v>127</v>
      </c>
      <c r="B24" s="515" t="s">
        <v>187</v>
      </c>
      <c r="C24" s="483" t="s">
        <v>189</v>
      </c>
      <c r="D24" s="483" t="s">
        <v>695</v>
      </c>
      <c r="E24" s="483" t="s">
        <v>713</v>
      </c>
      <c r="F24" s="483" t="s">
        <v>765</v>
      </c>
      <c r="G24" s="484" t="s">
        <v>135</v>
      </c>
      <c r="H24" s="486">
        <v>6</v>
      </c>
      <c r="I24" s="486">
        <v>6</v>
      </c>
      <c r="J24" s="486">
        <v>6</v>
      </c>
      <c r="K24" s="486">
        <v>1</v>
      </c>
      <c r="L24" s="487">
        <v>0</v>
      </c>
      <c r="M24" s="486">
        <v>5</v>
      </c>
      <c r="N24" s="486">
        <v>5</v>
      </c>
      <c r="O24" s="489">
        <v>1</v>
      </c>
      <c r="P24" s="486">
        <v>3</v>
      </c>
      <c r="Q24" s="486">
        <v>0</v>
      </c>
      <c r="R24" s="489">
        <v>0</v>
      </c>
      <c r="S24" s="486">
        <v>4</v>
      </c>
      <c r="T24" s="486">
        <v>3</v>
      </c>
      <c r="U24" s="489">
        <v>0.75</v>
      </c>
      <c r="V24" s="486">
        <v>4</v>
      </c>
      <c r="W24" s="486">
        <v>3</v>
      </c>
      <c r="X24" s="489">
        <v>0.75</v>
      </c>
      <c r="Y24" s="489">
        <v>0.25</v>
      </c>
      <c r="Z24" s="486">
        <v>6</v>
      </c>
      <c r="AA24" s="486">
        <v>6</v>
      </c>
      <c r="AB24" s="489">
        <v>1</v>
      </c>
      <c r="AC24" s="489">
        <v>0.17</v>
      </c>
      <c r="AD24" s="486">
        <v>0</v>
      </c>
      <c r="AE24" s="493">
        <v>0</v>
      </c>
      <c r="AF24" s="486">
        <v>0</v>
      </c>
      <c r="AG24" s="489">
        <v>0</v>
      </c>
      <c r="AH24" s="486">
        <v>0</v>
      </c>
      <c r="AI24" s="489">
        <v>0</v>
      </c>
      <c r="AJ24" s="486">
        <v>0</v>
      </c>
      <c r="AK24" s="489">
        <v>0</v>
      </c>
      <c r="AL24" s="486">
        <v>0</v>
      </c>
      <c r="AM24" s="489">
        <v>0</v>
      </c>
      <c r="AN24" s="488">
        <v>0</v>
      </c>
      <c r="AO24" s="488">
        <v>0</v>
      </c>
      <c r="AP24" s="488">
        <v>0</v>
      </c>
      <c r="AQ24" s="487">
        <v>194.33</v>
      </c>
      <c r="AR24" s="486">
        <v>3</v>
      </c>
      <c r="AS24" s="486">
        <v>2</v>
      </c>
      <c r="AT24" s="486">
        <v>13</v>
      </c>
      <c r="AU24" s="486">
        <v>6</v>
      </c>
      <c r="AV24" s="489">
        <v>1</v>
      </c>
      <c r="AW24" s="487">
        <v>1.83</v>
      </c>
      <c r="AX24" s="486">
        <v>6</v>
      </c>
      <c r="AY24" s="486">
        <v>6</v>
      </c>
      <c r="AZ24" s="489">
        <v>1</v>
      </c>
      <c r="BA24" s="487">
        <v>4</v>
      </c>
      <c r="BB24" s="487">
        <v>4</v>
      </c>
      <c r="BC24" s="487">
        <v>5</v>
      </c>
      <c r="BD24" s="487">
        <v>4</v>
      </c>
      <c r="BE24" s="487">
        <v>4.25</v>
      </c>
      <c r="BF24" s="487">
        <v>4.13</v>
      </c>
      <c r="BG24" s="567"/>
      <c r="BH24" s="567"/>
      <c r="BI24" s="567">
        <v>5</v>
      </c>
      <c r="BJ24" s="567" t="s">
        <v>79</v>
      </c>
      <c r="BK24" s="561">
        <v>1</v>
      </c>
      <c r="BL24" s="566"/>
      <c r="BM24" s="587">
        <v>20745</v>
      </c>
      <c r="BN24" s="563" t="s">
        <v>79</v>
      </c>
      <c r="BO24" s="563"/>
      <c r="BP24" s="566"/>
      <c r="BQ24" s="588">
        <v>0</v>
      </c>
      <c r="BR24" s="567" t="s">
        <v>78</v>
      </c>
      <c r="BS24" s="564">
        <v>1</v>
      </c>
      <c r="BT24" s="563"/>
      <c r="BU24" s="563">
        <v>1</v>
      </c>
      <c r="BV24" s="563"/>
      <c r="BW24" s="563"/>
      <c r="BX24" s="563">
        <v>3</v>
      </c>
      <c r="BY24" s="563">
        <v>2</v>
      </c>
      <c r="BZ24" s="554">
        <v>11</v>
      </c>
      <c r="CA24" s="563"/>
      <c r="CB24" s="486">
        <v>5</v>
      </c>
      <c r="CI24" s="488">
        <v>0.9823739698778059</v>
      </c>
      <c r="CJ24" s="506">
        <f t="shared" si="56"/>
        <v>0.98</v>
      </c>
    </row>
    <row r="25" spans="1:88" x14ac:dyDescent="0.25">
      <c r="A25" s="511" t="s">
        <v>127</v>
      </c>
      <c r="B25" s="515" t="s">
        <v>148</v>
      </c>
      <c r="C25" s="483" t="s">
        <v>766</v>
      </c>
      <c r="D25" s="483" t="s">
        <v>695</v>
      </c>
      <c r="E25" s="483" t="s">
        <v>767</v>
      </c>
      <c r="F25" s="483" t="s">
        <v>768</v>
      </c>
      <c r="G25" s="484" t="s">
        <v>135</v>
      </c>
      <c r="H25" s="486">
        <v>64</v>
      </c>
      <c r="I25" s="486">
        <v>37</v>
      </c>
      <c r="J25" s="486">
        <v>47</v>
      </c>
      <c r="K25" s="486">
        <v>33</v>
      </c>
      <c r="L25" s="487">
        <v>0</v>
      </c>
      <c r="M25" s="486">
        <v>63</v>
      </c>
      <c r="N25" s="486">
        <v>59</v>
      </c>
      <c r="O25" s="489">
        <v>0.93650793650793651</v>
      </c>
      <c r="P25" s="486">
        <v>25</v>
      </c>
      <c r="Q25" s="486">
        <v>0</v>
      </c>
      <c r="R25" s="489">
        <v>0</v>
      </c>
      <c r="S25" s="486">
        <v>29</v>
      </c>
      <c r="T25" s="486">
        <v>3</v>
      </c>
      <c r="U25" s="489">
        <v>0.10344827586206896</v>
      </c>
      <c r="V25" s="486">
        <v>29</v>
      </c>
      <c r="W25" s="486">
        <v>3</v>
      </c>
      <c r="X25" s="489">
        <v>0.10344827586206896</v>
      </c>
      <c r="Y25" s="489">
        <v>0.41</v>
      </c>
      <c r="Z25" s="486">
        <v>47</v>
      </c>
      <c r="AA25" s="486">
        <v>42</v>
      </c>
      <c r="AB25" s="489">
        <v>0.8936170212765957</v>
      </c>
      <c r="AC25" s="489">
        <v>0.39333333333333331</v>
      </c>
      <c r="AD25" s="486">
        <v>28</v>
      </c>
      <c r="AE25" s="493">
        <v>0</v>
      </c>
      <c r="AF25" s="486">
        <v>0</v>
      </c>
      <c r="AG25" s="489">
        <v>0</v>
      </c>
      <c r="AH25" s="486">
        <v>0</v>
      </c>
      <c r="AI25" s="489">
        <v>0</v>
      </c>
      <c r="AJ25" s="486">
        <v>0</v>
      </c>
      <c r="AK25" s="489">
        <v>0</v>
      </c>
      <c r="AL25" s="486">
        <v>0</v>
      </c>
      <c r="AM25" s="489">
        <v>0</v>
      </c>
      <c r="AN25" s="488">
        <v>0</v>
      </c>
      <c r="AO25" s="488">
        <v>2.0799999999999999E-2</v>
      </c>
      <c r="AP25" s="488">
        <v>2.0799999999999999E-2</v>
      </c>
      <c r="AQ25" s="487">
        <v>41.083333333333336</v>
      </c>
      <c r="AR25" s="486">
        <v>15</v>
      </c>
      <c r="AS25" s="486">
        <v>0</v>
      </c>
      <c r="AT25" s="486">
        <v>8.6666666666666661</v>
      </c>
      <c r="AU25" s="486">
        <v>33</v>
      </c>
      <c r="AV25" s="489">
        <v>0.91</v>
      </c>
      <c r="AW25" s="487">
        <v>1.79</v>
      </c>
      <c r="AX25" s="486">
        <v>37</v>
      </c>
      <c r="AY25" s="486">
        <v>19</v>
      </c>
      <c r="AZ25" s="489">
        <v>0.51351351351351349</v>
      </c>
      <c r="BA25" s="487">
        <v>5</v>
      </c>
      <c r="BB25" s="487">
        <v>5</v>
      </c>
      <c r="BC25" s="487">
        <v>13</v>
      </c>
      <c r="BD25" s="487">
        <v>5</v>
      </c>
      <c r="BE25" s="487">
        <v>7</v>
      </c>
      <c r="BF25" s="487">
        <v>8.44</v>
      </c>
      <c r="BG25" s="567"/>
      <c r="BH25" s="567"/>
      <c r="BI25" s="567">
        <v>24</v>
      </c>
      <c r="BJ25" s="567" t="s">
        <v>79</v>
      </c>
      <c r="BK25" s="561">
        <v>0.74763171825805907</v>
      </c>
      <c r="BL25" s="566" t="s">
        <v>317</v>
      </c>
      <c r="BM25" s="587">
        <v>39978</v>
      </c>
      <c r="BN25" s="563" t="s">
        <v>79</v>
      </c>
      <c r="BO25" s="563"/>
      <c r="BP25" s="566"/>
      <c r="BQ25" s="588">
        <v>0.41</v>
      </c>
      <c r="BR25" s="567" t="s">
        <v>78</v>
      </c>
      <c r="BS25" s="564">
        <v>1</v>
      </c>
      <c r="BT25" s="563"/>
      <c r="BU25" s="563">
        <v>1</v>
      </c>
      <c r="BV25" s="563"/>
      <c r="BW25" s="563"/>
      <c r="BX25" s="563">
        <v>3</v>
      </c>
      <c r="BY25" s="563">
        <v>2</v>
      </c>
      <c r="BZ25" s="554">
        <v>11</v>
      </c>
      <c r="CA25" s="563"/>
      <c r="CB25" s="486">
        <v>33</v>
      </c>
      <c r="CI25" s="541">
        <v>0.98153671191982361</v>
      </c>
      <c r="CJ25" s="506">
        <f t="shared" si="56"/>
        <v>0.98</v>
      </c>
    </row>
    <row r="26" spans="1:88" x14ac:dyDescent="0.25">
      <c r="A26" s="511" t="s">
        <v>127</v>
      </c>
      <c r="B26" s="515" t="s">
        <v>148</v>
      </c>
      <c r="C26" s="483" t="s">
        <v>769</v>
      </c>
      <c r="D26" s="483" t="s">
        <v>695</v>
      </c>
      <c r="E26" s="483" t="s">
        <v>770</v>
      </c>
      <c r="F26" s="483" t="s">
        <v>771</v>
      </c>
      <c r="G26" s="484" t="s">
        <v>283</v>
      </c>
      <c r="H26" s="486">
        <v>17</v>
      </c>
      <c r="I26" s="486">
        <v>5</v>
      </c>
      <c r="J26" s="486">
        <v>6</v>
      </c>
      <c r="K26" s="486">
        <v>8</v>
      </c>
      <c r="L26" s="487">
        <v>0</v>
      </c>
      <c r="M26" s="486">
        <v>8</v>
      </c>
      <c r="N26" s="486">
        <v>8</v>
      </c>
      <c r="O26" s="489">
        <v>1</v>
      </c>
      <c r="P26" s="486">
        <v>2</v>
      </c>
      <c r="Q26" s="486">
        <v>1</v>
      </c>
      <c r="R26" s="489">
        <v>0.5</v>
      </c>
      <c r="S26" s="486">
        <v>2</v>
      </c>
      <c r="T26" s="486">
        <v>0</v>
      </c>
      <c r="U26" s="489">
        <v>0</v>
      </c>
      <c r="V26" s="486">
        <v>2</v>
      </c>
      <c r="W26" s="486">
        <v>1</v>
      </c>
      <c r="X26" s="489">
        <v>0.5</v>
      </c>
      <c r="Y26" s="489">
        <v>1</v>
      </c>
      <c r="Z26" s="486">
        <v>6</v>
      </c>
      <c r="AA26" s="486">
        <v>6</v>
      </c>
      <c r="AB26" s="489">
        <v>1</v>
      </c>
      <c r="AC26" s="489">
        <v>0.4</v>
      </c>
      <c r="AD26" s="486">
        <v>8</v>
      </c>
      <c r="AE26" s="493">
        <v>0</v>
      </c>
      <c r="AF26" s="486">
        <v>0</v>
      </c>
      <c r="AG26" s="489">
        <v>0</v>
      </c>
      <c r="AH26" s="486">
        <v>0</v>
      </c>
      <c r="AI26" s="489">
        <v>0</v>
      </c>
      <c r="AJ26" s="486">
        <v>0</v>
      </c>
      <c r="AK26" s="489">
        <v>0</v>
      </c>
      <c r="AL26" s="486">
        <v>0</v>
      </c>
      <c r="AM26" s="489">
        <v>0</v>
      </c>
      <c r="AN26" s="488">
        <v>0</v>
      </c>
      <c r="AO26" s="488">
        <v>1.3599999999999999E-2</v>
      </c>
      <c r="AP26" s="488">
        <v>1.3599999999999999E-2</v>
      </c>
      <c r="AQ26" s="487">
        <v>0.12</v>
      </c>
      <c r="AR26" s="485">
        <v>0</v>
      </c>
      <c r="AS26" s="486">
        <v>0</v>
      </c>
      <c r="AT26" s="486">
        <v>156</v>
      </c>
      <c r="AU26" s="486">
        <v>0</v>
      </c>
      <c r="AV26" s="489">
        <v>0</v>
      </c>
      <c r="AW26" s="487">
        <v>0</v>
      </c>
      <c r="AX26" s="486">
        <v>5</v>
      </c>
      <c r="AY26" s="486">
        <v>4</v>
      </c>
      <c r="AZ26" s="489">
        <v>0.8</v>
      </c>
      <c r="BA26" s="487">
        <v>4</v>
      </c>
      <c r="BB26" s="487">
        <v>3</v>
      </c>
      <c r="BC26" s="487">
        <v>2</v>
      </c>
      <c r="BD26" s="487">
        <v>0</v>
      </c>
      <c r="BE26" s="487">
        <v>2.25</v>
      </c>
      <c r="BF26" s="487">
        <v>3.09</v>
      </c>
      <c r="BG26" s="567"/>
      <c r="BH26" s="567"/>
      <c r="BI26" s="567">
        <v>10</v>
      </c>
      <c r="BJ26" s="567" t="s">
        <v>78</v>
      </c>
      <c r="BK26" s="561">
        <v>0.44164413355278626</v>
      </c>
      <c r="BL26" s="566" t="s">
        <v>317</v>
      </c>
      <c r="BM26" s="583">
        <v>37744</v>
      </c>
      <c r="BN26" s="563" t="s">
        <v>79</v>
      </c>
      <c r="BO26" s="563"/>
      <c r="BP26" s="566"/>
      <c r="BQ26" s="584">
        <v>0</v>
      </c>
      <c r="BR26" s="567" t="s">
        <v>78</v>
      </c>
      <c r="BS26" s="564">
        <v>1</v>
      </c>
      <c r="BT26" s="563"/>
      <c r="BU26" s="563">
        <v>1</v>
      </c>
      <c r="BV26" s="563"/>
      <c r="BW26" s="563"/>
      <c r="BX26" s="563">
        <v>3</v>
      </c>
      <c r="BY26" s="563">
        <v>2</v>
      </c>
      <c r="BZ26" s="554">
        <v>11</v>
      </c>
      <c r="CA26" s="563"/>
      <c r="CB26" s="486">
        <v>2</v>
      </c>
      <c r="CI26" s="488">
        <v>0.99572952564517025</v>
      </c>
      <c r="CJ26" s="506">
        <f t="shared" si="56"/>
        <v>1</v>
      </c>
    </row>
    <row r="27" spans="1:88" x14ac:dyDescent="0.25">
      <c r="A27" s="511" t="s">
        <v>127</v>
      </c>
      <c r="B27" s="515" t="s">
        <v>148</v>
      </c>
      <c r="C27" s="483" t="s">
        <v>225</v>
      </c>
      <c r="D27" s="483" t="s">
        <v>695</v>
      </c>
      <c r="E27" s="483" t="s">
        <v>697</v>
      </c>
      <c r="F27" s="483" t="s">
        <v>772</v>
      </c>
      <c r="G27" s="484" t="s">
        <v>283</v>
      </c>
      <c r="H27" s="486">
        <v>39</v>
      </c>
      <c r="I27" s="486">
        <v>15</v>
      </c>
      <c r="J27" s="486">
        <v>19</v>
      </c>
      <c r="K27" s="486">
        <v>20</v>
      </c>
      <c r="L27" s="487">
        <v>0</v>
      </c>
      <c r="M27" s="486">
        <v>18</v>
      </c>
      <c r="N27" s="486">
        <v>17</v>
      </c>
      <c r="O27" s="489">
        <v>0.94</v>
      </c>
      <c r="P27" s="486">
        <v>16</v>
      </c>
      <c r="Q27" s="486">
        <v>1</v>
      </c>
      <c r="R27" s="489">
        <v>0.06</v>
      </c>
      <c r="S27" s="486">
        <v>17</v>
      </c>
      <c r="T27" s="486">
        <v>4</v>
      </c>
      <c r="U27" s="489">
        <v>0.24</v>
      </c>
      <c r="V27" s="486">
        <v>17</v>
      </c>
      <c r="W27" s="486">
        <v>5</v>
      </c>
      <c r="X27" s="489">
        <v>0.28999999999999998</v>
      </c>
      <c r="Y27" s="489">
        <v>0.35</v>
      </c>
      <c r="Z27" s="486">
        <v>19</v>
      </c>
      <c r="AA27" s="486">
        <v>18</v>
      </c>
      <c r="AB27" s="489">
        <v>0.94736842105263153</v>
      </c>
      <c r="AC27" s="489">
        <v>0.27</v>
      </c>
      <c r="AD27" s="486">
        <v>17</v>
      </c>
      <c r="AE27" s="493">
        <v>0</v>
      </c>
      <c r="AF27" s="486">
        <v>0</v>
      </c>
      <c r="AG27" s="489">
        <v>0</v>
      </c>
      <c r="AH27" s="486">
        <v>0</v>
      </c>
      <c r="AI27" s="489">
        <v>0</v>
      </c>
      <c r="AJ27" s="486">
        <v>0</v>
      </c>
      <c r="AK27" s="489">
        <v>0</v>
      </c>
      <c r="AL27" s="486">
        <v>0</v>
      </c>
      <c r="AM27" s="489">
        <v>0</v>
      </c>
      <c r="AN27" s="488">
        <v>0</v>
      </c>
      <c r="AO27" s="488">
        <v>3.8999999999999998E-3</v>
      </c>
      <c r="AP27" s="488">
        <v>3.8999999999999998E-3</v>
      </c>
      <c r="AQ27" s="487">
        <v>30.9</v>
      </c>
      <c r="AR27" s="485">
        <v>0</v>
      </c>
      <c r="AS27" s="486">
        <v>35</v>
      </c>
      <c r="AT27" s="486">
        <v>90</v>
      </c>
      <c r="AU27" s="486">
        <v>6</v>
      </c>
      <c r="AV27" s="489">
        <v>0.4</v>
      </c>
      <c r="AW27" s="487">
        <v>1.33</v>
      </c>
      <c r="AX27" s="486">
        <v>15</v>
      </c>
      <c r="AY27" s="486">
        <v>10</v>
      </c>
      <c r="AZ27" s="489">
        <v>0.67</v>
      </c>
      <c r="BA27" s="487">
        <v>8</v>
      </c>
      <c r="BB27" s="487">
        <v>6</v>
      </c>
      <c r="BC27" s="487">
        <v>4</v>
      </c>
      <c r="BD27" s="487">
        <v>12</v>
      </c>
      <c r="BE27" s="487">
        <v>7.5</v>
      </c>
      <c r="BF27" s="487">
        <v>7.98</v>
      </c>
      <c r="BG27" s="567"/>
      <c r="BH27" s="567"/>
      <c r="BI27" s="567">
        <v>10</v>
      </c>
      <c r="BJ27" s="567" t="s">
        <v>78</v>
      </c>
      <c r="BK27" s="561">
        <v>0.86926546280835237</v>
      </c>
      <c r="BL27" s="566" t="s">
        <v>317</v>
      </c>
      <c r="BM27" s="587">
        <v>15898</v>
      </c>
      <c r="BN27" s="563" t="s">
        <v>79</v>
      </c>
      <c r="BO27" s="563"/>
      <c r="BP27" s="566"/>
      <c r="BQ27" s="588">
        <v>0.33</v>
      </c>
      <c r="BR27" s="567" t="s">
        <v>78</v>
      </c>
      <c r="BS27" s="564">
        <v>1</v>
      </c>
      <c r="BT27" s="563"/>
      <c r="BU27" s="563">
        <v>1</v>
      </c>
      <c r="BV27" s="563"/>
      <c r="BW27" s="563"/>
      <c r="BX27" s="563">
        <v>3</v>
      </c>
      <c r="BY27" s="563">
        <v>2</v>
      </c>
      <c r="BZ27" s="554">
        <v>11</v>
      </c>
      <c r="CA27" s="563"/>
      <c r="CB27" s="486">
        <v>6</v>
      </c>
      <c r="CI27" s="541">
        <v>0.98827068782546468</v>
      </c>
      <c r="CJ27" s="506">
        <f t="shared" si="56"/>
        <v>0.99</v>
      </c>
    </row>
    <row r="28" spans="1:88" x14ac:dyDescent="0.25">
      <c r="A28" s="511" t="s">
        <v>127</v>
      </c>
      <c r="B28" s="515" t="s">
        <v>148</v>
      </c>
      <c r="C28" s="483" t="s">
        <v>221</v>
      </c>
      <c r="D28" s="483" t="s">
        <v>695</v>
      </c>
      <c r="E28" s="483" t="s">
        <v>698</v>
      </c>
      <c r="F28" s="483" t="s">
        <v>773</v>
      </c>
      <c r="G28" s="484" t="s">
        <v>135</v>
      </c>
      <c r="H28" s="486">
        <v>26</v>
      </c>
      <c r="I28" s="486">
        <v>25</v>
      </c>
      <c r="J28" s="486">
        <v>25</v>
      </c>
      <c r="K28" s="486">
        <v>6</v>
      </c>
      <c r="L28" s="487">
        <v>0</v>
      </c>
      <c r="M28" s="486">
        <v>24</v>
      </c>
      <c r="N28" s="486">
        <v>22</v>
      </c>
      <c r="O28" s="489">
        <v>0.92</v>
      </c>
      <c r="P28" s="486">
        <v>21</v>
      </c>
      <c r="Q28" s="486">
        <v>2</v>
      </c>
      <c r="R28" s="489">
        <v>0.1</v>
      </c>
      <c r="S28" s="486">
        <v>23</v>
      </c>
      <c r="T28" s="486">
        <v>15</v>
      </c>
      <c r="U28" s="489">
        <v>0.65</v>
      </c>
      <c r="V28" s="486">
        <v>23</v>
      </c>
      <c r="W28" s="486">
        <v>16</v>
      </c>
      <c r="X28" s="489">
        <v>0.7</v>
      </c>
      <c r="Y28" s="489">
        <v>0.43</v>
      </c>
      <c r="Z28" s="486">
        <v>25</v>
      </c>
      <c r="AA28" s="486">
        <v>25</v>
      </c>
      <c r="AB28" s="489">
        <v>1</v>
      </c>
      <c r="AC28" s="489">
        <v>0.32</v>
      </c>
      <c r="AD28" s="486">
        <v>2</v>
      </c>
      <c r="AE28" s="493">
        <v>0</v>
      </c>
      <c r="AF28" s="486">
        <v>0</v>
      </c>
      <c r="AG28" s="489">
        <v>0</v>
      </c>
      <c r="AH28" s="486">
        <v>0</v>
      </c>
      <c r="AI28" s="489">
        <v>0</v>
      </c>
      <c r="AJ28" s="486">
        <v>0</v>
      </c>
      <c r="AK28" s="489">
        <v>0</v>
      </c>
      <c r="AL28" s="486">
        <v>0</v>
      </c>
      <c r="AM28" s="489">
        <v>0</v>
      </c>
      <c r="AN28" s="488">
        <v>3.0000000000000001E-3</v>
      </c>
      <c r="AO28" s="488">
        <v>2.6599999999999999E-2</v>
      </c>
      <c r="AP28" s="488">
        <v>2.9600000000000001E-2</v>
      </c>
      <c r="AQ28" s="487">
        <v>145.58000000000001</v>
      </c>
      <c r="AR28" s="486">
        <v>9</v>
      </c>
      <c r="AS28" s="486">
        <v>0</v>
      </c>
      <c r="AT28" s="485">
        <v>0</v>
      </c>
      <c r="AU28" s="486">
        <v>25</v>
      </c>
      <c r="AV28" s="489">
        <v>1</v>
      </c>
      <c r="AW28" s="487">
        <v>1.68</v>
      </c>
      <c r="AX28" s="486">
        <v>25</v>
      </c>
      <c r="AY28" s="486">
        <v>25</v>
      </c>
      <c r="AZ28" s="489">
        <v>1</v>
      </c>
      <c r="BA28" s="487">
        <v>23</v>
      </c>
      <c r="BB28" s="487">
        <v>22</v>
      </c>
      <c r="BC28" s="487">
        <v>16</v>
      </c>
      <c r="BD28" s="487">
        <v>24</v>
      </c>
      <c r="BE28" s="487">
        <v>21.25</v>
      </c>
      <c r="BF28" s="487">
        <v>21.9</v>
      </c>
      <c r="BG28" s="567"/>
      <c r="BH28" s="567"/>
      <c r="BI28" s="567">
        <v>20</v>
      </c>
      <c r="BJ28" s="567" t="s">
        <v>78</v>
      </c>
      <c r="BK28" s="561">
        <v>0.92931711901445924</v>
      </c>
      <c r="BL28" s="566" t="s">
        <v>317</v>
      </c>
      <c r="BM28" s="583">
        <v>25994</v>
      </c>
      <c r="BN28" s="563" t="s">
        <v>79</v>
      </c>
      <c r="BO28" s="563"/>
      <c r="BP28" s="566"/>
      <c r="BQ28" s="584">
        <v>0.8</v>
      </c>
      <c r="BR28" s="567" t="s">
        <v>78</v>
      </c>
      <c r="BS28" s="564">
        <v>1</v>
      </c>
      <c r="BT28" s="563"/>
      <c r="BU28" s="563">
        <v>1</v>
      </c>
      <c r="BV28" s="563"/>
      <c r="BW28" s="563"/>
      <c r="BX28" s="563">
        <v>3</v>
      </c>
      <c r="BY28" s="563">
        <v>2</v>
      </c>
      <c r="BZ28" s="554">
        <v>11</v>
      </c>
      <c r="CA28" s="563"/>
      <c r="CB28" s="486">
        <v>21</v>
      </c>
      <c r="CI28" s="488">
        <v>0.99114584262845107</v>
      </c>
      <c r="CJ28" s="506">
        <f t="shared" si="56"/>
        <v>0.99</v>
      </c>
    </row>
    <row r="29" spans="1:88" x14ac:dyDescent="0.25">
      <c r="A29" s="511" t="s">
        <v>127</v>
      </c>
      <c r="B29" s="515" t="s">
        <v>163</v>
      </c>
      <c r="C29" s="483" t="s">
        <v>46</v>
      </c>
      <c r="D29" s="483" t="s">
        <v>702</v>
      </c>
      <c r="E29" s="483" t="s">
        <v>774</v>
      </c>
      <c r="F29" s="483" t="s">
        <v>775</v>
      </c>
      <c r="G29" s="484" t="s">
        <v>135</v>
      </c>
      <c r="H29" s="486">
        <v>36</v>
      </c>
      <c r="I29" s="486">
        <v>12</v>
      </c>
      <c r="J29" s="486">
        <v>16</v>
      </c>
      <c r="K29" s="486">
        <v>7</v>
      </c>
      <c r="L29" s="487">
        <v>0</v>
      </c>
      <c r="M29" s="486">
        <v>35</v>
      </c>
      <c r="N29" s="486">
        <v>35</v>
      </c>
      <c r="O29" s="489">
        <v>1</v>
      </c>
      <c r="P29" s="486">
        <v>13</v>
      </c>
      <c r="Q29" s="486">
        <v>3</v>
      </c>
      <c r="R29" s="489">
        <v>0.23</v>
      </c>
      <c r="S29" s="486">
        <v>14</v>
      </c>
      <c r="T29" s="486">
        <v>5</v>
      </c>
      <c r="U29" s="489">
        <v>0.36</v>
      </c>
      <c r="V29" s="486">
        <v>14</v>
      </c>
      <c r="W29" s="486">
        <v>6</v>
      </c>
      <c r="X29" s="489">
        <v>0.43</v>
      </c>
      <c r="Y29" s="489">
        <v>0.28999999999999998</v>
      </c>
      <c r="Z29" s="486">
        <v>16</v>
      </c>
      <c r="AA29" s="486">
        <v>16</v>
      </c>
      <c r="AB29" s="489">
        <v>1</v>
      </c>
      <c r="AC29" s="489">
        <v>0.25</v>
      </c>
      <c r="AD29" s="486">
        <v>6</v>
      </c>
      <c r="AE29" s="493">
        <v>0</v>
      </c>
      <c r="AF29" s="486">
        <v>0</v>
      </c>
      <c r="AG29" s="489">
        <v>0</v>
      </c>
      <c r="AH29" s="486">
        <v>0</v>
      </c>
      <c r="AI29" s="489">
        <v>0</v>
      </c>
      <c r="AJ29" s="486">
        <v>0</v>
      </c>
      <c r="AK29" s="489">
        <v>0</v>
      </c>
      <c r="AL29" s="486">
        <v>0</v>
      </c>
      <c r="AM29" s="489">
        <v>0</v>
      </c>
      <c r="AN29" s="488">
        <v>0</v>
      </c>
      <c r="AO29" s="488">
        <v>0</v>
      </c>
      <c r="AP29" s="488">
        <v>0</v>
      </c>
      <c r="AQ29" s="487">
        <v>535.75</v>
      </c>
      <c r="AR29" s="486">
        <v>11</v>
      </c>
      <c r="AS29" s="486">
        <v>0</v>
      </c>
      <c r="AT29" s="486">
        <v>47</v>
      </c>
      <c r="AU29" s="486">
        <v>8</v>
      </c>
      <c r="AV29" s="489">
        <v>0.67</v>
      </c>
      <c r="AW29" s="487">
        <v>2.38</v>
      </c>
      <c r="AX29" s="486">
        <v>12</v>
      </c>
      <c r="AY29" s="486">
        <v>11</v>
      </c>
      <c r="AZ29" s="489">
        <v>0.92</v>
      </c>
      <c r="BA29" s="487">
        <v>10</v>
      </c>
      <c r="BB29" s="487">
        <v>10</v>
      </c>
      <c r="BC29" s="487">
        <v>8</v>
      </c>
      <c r="BD29" s="487">
        <v>10</v>
      </c>
      <c r="BE29" s="487">
        <v>9.5</v>
      </c>
      <c r="BF29" s="487">
        <v>9.8800000000000008</v>
      </c>
      <c r="BG29" s="567"/>
      <c r="BH29" s="567"/>
      <c r="BI29" s="567">
        <v>10</v>
      </c>
      <c r="BJ29" s="567" t="s">
        <v>78</v>
      </c>
      <c r="BK29" s="561">
        <v>0.91434446375286449</v>
      </c>
      <c r="BL29" s="566" t="s">
        <v>317</v>
      </c>
      <c r="BM29" s="587">
        <v>32587</v>
      </c>
      <c r="BN29" s="563" t="s">
        <v>79</v>
      </c>
      <c r="BO29" s="563"/>
      <c r="BP29" s="566"/>
      <c r="BQ29" s="588">
        <v>0.08</v>
      </c>
      <c r="BR29" s="567" t="s">
        <v>78</v>
      </c>
      <c r="BS29" s="564">
        <v>1</v>
      </c>
      <c r="BT29" s="563"/>
      <c r="BU29" s="563"/>
      <c r="BV29" s="563"/>
      <c r="BW29" s="563"/>
      <c r="BX29" s="563">
        <v>3</v>
      </c>
      <c r="BY29" s="563">
        <v>2</v>
      </c>
      <c r="BZ29" s="554">
        <v>10</v>
      </c>
      <c r="CA29" s="563"/>
      <c r="CB29" s="486">
        <v>12</v>
      </c>
      <c r="CI29" s="541">
        <v>0.68414738633741057</v>
      </c>
      <c r="CJ29" s="506">
        <f t="shared" si="56"/>
        <v>0.68</v>
      </c>
    </row>
    <row r="30" spans="1:88" x14ac:dyDescent="0.25">
      <c r="A30" s="511" t="s">
        <v>127</v>
      </c>
      <c r="B30" s="515" t="s">
        <v>163</v>
      </c>
      <c r="C30" s="483" t="s">
        <v>47</v>
      </c>
      <c r="D30" s="483" t="s">
        <v>702</v>
      </c>
      <c r="E30" s="483" t="s">
        <v>776</v>
      </c>
      <c r="F30" s="483" t="s">
        <v>777</v>
      </c>
      <c r="G30" s="484" t="s">
        <v>135</v>
      </c>
      <c r="H30" s="486">
        <v>31</v>
      </c>
      <c r="I30" s="486">
        <v>15</v>
      </c>
      <c r="J30" s="486">
        <v>22</v>
      </c>
      <c r="K30" s="486">
        <v>3</v>
      </c>
      <c r="L30" s="487">
        <v>0</v>
      </c>
      <c r="M30" s="486">
        <v>31</v>
      </c>
      <c r="N30" s="486">
        <v>31</v>
      </c>
      <c r="O30" s="489">
        <v>1</v>
      </c>
      <c r="P30" s="486">
        <v>20</v>
      </c>
      <c r="Q30" s="486">
        <v>1</v>
      </c>
      <c r="R30" s="489">
        <v>0.05</v>
      </c>
      <c r="S30" s="486">
        <v>21</v>
      </c>
      <c r="T30" s="486">
        <v>11</v>
      </c>
      <c r="U30" s="489">
        <v>0.52</v>
      </c>
      <c r="V30" s="486">
        <v>21</v>
      </c>
      <c r="W30" s="486">
        <v>11</v>
      </c>
      <c r="X30" s="489">
        <v>0.52</v>
      </c>
      <c r="Y30" s="489">
        <v>0.14000000000000001</v>
      </c>
      <c r="Z30" s="486">
        <v>22</v>
      </c>
      <c r="AA30" s="486">
        <v>22</v>
      </c>
      <c r="AB30" s="489">
        <v>1</v>
      </c>
      <c r="AC30" s="489">
        <v>0.27</v>
      </c>
      <c r="AD30" s="486">
        <v>3</v>
      </c>
      <c r="AE30" s="493">
        <v>0</v>
      </c>
      <c r="AF30" s="486">
        <v>0</v>
      </c>
      <c r="AG30" s="489">
        <v>0</v>
      </c>
      <c r="AH30" s="486">
        <v>0</v>
      </c>
      <c r="AI30" s="489">
        <v>0</v>
      </c>
      <c r="AJ30" s="486">
        <v>0</v>
      </c>
      <c r="AK30" s="489">
        <v>0</v>
      </c>
      <c r="AL30" s="486">
        <v>0</v>
      </c>
      <c r="AM30" s="489">
        <v>0</v>
      </c>
      <c r="AN30" s="488">
        <v>0</v>
      </c>
      <c r="AO30" s="488">
        <v>0</v>
      </c>
      <c r="AP30" s="488">
        <v>0</v>
      </c>
      <c r="AQ30" s="487">
        <v>11.61</v>
      </c>
      <c r="AR30" s="486">
        <v>15</v>
      </c>
      <c r="AS30" s="486">
        <v>0</v>
      </c>
      <c r="AT30" s="485">
        <v>0</v>
      </c>
      <c r="AU30" s="486">
        <v>13</v>
      </c>
      <c r="AV30" s="489">
        <v>0.87</v>
      </c>
      <c r="AW30" s="487">
        <v>1.85</v>
      </c>
      <c r="AX30" s="486">
        <v>15</v>
      </c>
      <c r="AY30" s="486">
        <v>15</v>
      </c>
      <c r="AZ30" s="489">
        <v>1</v>
      </c>
      <c r="BA30" s="487">
        <v>15</v>
      </c>
      <c r="BB30" s="487">
        <v>15</v>
      </c>
      <c r="BC30" s="487">
        <v>13</v>
      </c>
      <c r="BD30" s="487">
        <v>14</v>
      </c>
      <c r="BE30" s="487">
        <v>14.25</v>
      </c>
      <c r="BF30" s="487">
        <v>14.58</v>
      </c>
      <c r="BG30" s="567"/>
      <c r="BH30" s="567"/>
      <c r="BI30" s="567">
        <v>11</v>
      </c>
      <c r="BJ30" s="567" t="s">
        <v>78</v>
      </c>
      <c r="BK30" s="561">
        <v>1</v>
      </c>
      <c r="BL30" s="566" t="s">
        <v>317</v>
      </c>
      <c r="BM30" s="587">
        <v>26384</v>
      </c>
      <c r="BN30" s="563" t="s">
        <v>79</v>
      </c>
      <c r="BO30" s="563"/>
      <c r="BP30" s="566"/>
      <c r="BQ30" s="588">
        <v>0</v>
      </c>
      <c r="BR30" s="567" t="s">
        <v>78</v>
      </c>
      <c r="BS30" s="564">
        <v>1</v>
      </c>
      <c r="BT30" s="563"/>
      <c r="BU30" s="563"/>
      <c r="BV30" s="563"/>
      <c r="BW30" s="563"/>
      <c r="BX30" s="563">
        <v>3</v>
      </c>
      <c r="BY30" s="563">
        <v>2</v>
      </c>
      <c r="BZ30" s="554">
        <v>10</v>
      </c>
      <c r="CA30" s="563"/>
      <c r="CB30" s="486">
        <v>15</v>
      </c>
      <c r="CI30" s="488">
        <v>0.9163594211759909</v>
      </c>
      <c r="CJ30" s="506">
        <f t="shared" si="56"/>
        <v>0.92</v>
      </c>
    </row>
    <row r="31" spans="1:88" x14ac:dyDescent="0.25">
      <c r="A31" s="511" t="s">
        <v>127</v>
      </c>
      <c r="B31" s="515" t="s">
        <v>164</v>
      </c>
      <c r="C31" s="483" t="s">
        <v>703</v>
      </c>
      <c r="D31" s="483" t="s">
        <v>164</v>
      </c>
      <c r="E31" s="483" t="s">
        <v>704</v>
      </c>
      <c r="F31" s="483" t="s">
        <v>778</v>
      </c>
      <c r="G31" s="484" t="s">
        <v>135</v>
      </c>
      <c r="H31" s="486">
        <v>7</v>
      </c>
      <c r="I31" s="486">
        <v>7</v>
      </c>
      <c r="J31" s="486">
        <v>7</v>
      </c>
      <c r="K31" s="486">
        <v>2</v>
      </c>
      <c r="L31" s="487">
        <v>0</v>
      </c>
      <c r="M31" s="486">
        <v>7</v>
      </c>
      <c r="N31" s="486">
        <v>7</v>
      </c>
      <c r="O31" s="489">
        <v>1</v>
      </c>
      <c r="P31" s="486">
        <v>5</v>
      </c>
      <c r="Q31" s="486">
        <v>4</v>
      </c>
      <c r="R31" s="489">
        <v>0.8</v>
      </c>
      <c r="S31" s="486">
        <v>5</v>
      </c>
      <c r="T31" s="486">
        <v>0</v>
      </c>
      <c r="U31" s="489">
        <v>0</v>
      </c>
      <c r="V31" s="486">
        <v>5</v>
      </c>
      <c r="W31" s="486">
        <v>4</v>
      </c>
      <c r="X31" s="489">
        <v>0.8</v>
      </c>
      <c r="Y31" s="489">
        <v>0.6</v>
      </c>
      <c r="Z31" s="486">
        <v>7</v>
      </c>
      <c r="AA31" s="486">
        <v>7</v>
      </c>
      <c r="AB31" s="489">
        <v>1</v>
      </c>
      <c r="AC31" s="489">
        <v>0.14000000000000001</v>
      </c>
      <c r="AD31" s="486">
        <v>2</v>
      </c>
      <c r="AE31" s="493">
        <v>0</v>
      </c>
      <c r="AF31" s="486">
        <v>0</v>
      </c>
      <c r="AG31" s="489">
        <v>0</v>
      </c>
      <c r="AH31" s="486">
        <v>0</v>
      </c>
      <c r="AI31" s="489">
        <v>0</v>
      </c>
      <c r="AJ31" s="486">
        <v>0</v>
      </c>
      <c r="AK31" s="489">
        <v>0</v>
      </c>
      <c r="AL31" s="486">
        <v>0</v>
      </c>
      <c r="AM31" s="489">
        <v>0</v>
      </c>
      <c r="AN31" s="488">
        <v>0</v>
      </c>
      <c r="AO31" s="488">
        <v>0</v>
      </c>
      <c r="AP31" s="488">
        <v>0</v>
      </c>
      <c r="AQ31" s="487">
        <v>84.71</v>
      </c>
      <c r="AR31" s="486">
        <v>9</v>
      </c>
      <c r="AS31" s="486">
        <v>0</v>
      </c>
      <c r="AT31" s="486">
        <v>88</v>
      </c>
      <c r="AU31" s="486">
        <v>7</v>
      </c>
      <c r="AV31" s="489">
        <v>1</v>
      </c>
      <c r="AW31" s="487">
        <v>1.57</v>
      </c>
      <c r="AX31" s="486">
        <v>7</v>
      </c>
      <c r="AY31" s="486">
        <v>7</v>
      </c>
      <c r="AZ31" s="489">
        <v>1</v>
      </c>
      <c r="BA31" s="487">
        <v>5</v>
      </c>
      <c r="BB31" s="487">
        <v>4</v>
      </c>
      <c r="BC31" s="487">
        <v>5</v>
      </c>
      <c r="BD31" s="487">
        <v>5</v>
      </c>
      <c r="BE31" s="487">
        <v>4.75</v>
      </c>
      <c r="BF31" s="487">
        <v>5.07</v>
      </c>
      <c r="BG31" s="567"/>
      <c r="BH31" s="567"/>
      <c r="BI31" s="567">
        <v>7</v>
      </c>
      <c r="BJ31" s="567" t="s">
        <v>78</v>
      </c>
      <c r="BK31" s="561">
        <v>1</v>
      </c>
      <c r="BL31" s="566" t="s">
        <v>317</v>
      </c>
      <c r="BM31" s="587">
        <v>4379</v>
      </c>
      <c r="BN31" s="563" t="s">
        <v>79</v>
      </c>
      <c r="BO31" s="563"/>
      <c r="BP31" s="566"/>
      <c r="BQ31" s="588">
        <v>0.86</v>
      </c>
      <c r="BR31" s="567" t="s">
        <v>78</v>
      </c>
      <c r="BS31" s="564">
        <v>1</v>
      </c>
      <c r="BT31" s="563"/>
      <c r="BU31" s="563"/>
      <c r="BV31" s="563"/>
      <c r="BW31" s="563"/>
      <c r="BX31" s="563">
        <v>3</v>
      </c>
      <c r="BY31" s="563">
        <v>2</v>
      </c>
      <c r="BZ31" s="554">
        <v>10</v>
      </c>
      <c r="CA31" s="563"/>
      <c r="CB31" s="486">
        <v>7</v>
      </c>
      <c r="CI31" s="541">
        <v>0.98853542835978236</v>
      </c>
      <c r="CJ31" s="506">
        <f t="shared" si="56"/>
        <v>0.99</v>
      </c>
    </row>
    <row r="32" spans="1:88" x14ac:dyDescent="0.25">
      <c r="A32" s="511" t="s">
        <v>127</v>
      </c>
      <c r="B32" s="515" t="s">
        <v>164</v>
      </c>
      <c r="C32" s="483" t="s">
        <v>779</v>
      </c>
      <c r="D32" s="483" t="s">
        <v>164</v>
      </c>
      <c r="E32" s="483" t="s">
        <v>780</v>
      </c>
      <c r="F32" s="483" t="s">
        <v>781</v>
      </c>
      <c r="G32" s="484" t="s">
        <v>135</v>
      </c>
      <c r="H32" s="486">
        <v>10</v>
      </c>
      <c r="I32" s="486">
        <v>9</v>
      </c>
      <c r="J32" s="486">
        <v>10</v>
      </c>
      <c r="K32" s="486">
        <v>1</v>
      </c>
      <c r="L32" s="487">
        <v>0</v>
      </c>
      <c r="M32" s="486">
        <v>10</v>
      </c>
      <c r="N32" s="486">
        <v>10</v>
      </c>
      <c r="O32" s="489">
        <v>1</v>
      </c>
      <c r="P32" s="486">
        <v>2</v>
      </c>
      <c r="Q32" s="486">
        <v>2</v>
      </c>
      <c r="R32" s="489">
        <v>1</v>
      </c>
      <c r="S32" s="486">
        <v>3</v>
      </c>
      <c r="T32" s="486">
        <v>0</v>
      </c>
      <c r="U32" s="489">
        <v>0</v>
      </c>
      <c r="V32" s="486">
        <v>3</v>
      </c>
      <c r="W32" s="486">
        <v>2</v>
      </c>
      <c r="X32" s="489">
        <v>0.67</v>
      </c>
      <c r="Y32" s="489">
        <v>0.67</v>
      </c>
      <c r="Z32" s="486">
        <v>10</v>
      </c>
      <c r="AA32" s="486">
        <v>9</v>
      </c>
      <c r="AB32" s="489">
        <v>0.9</v>
      </c>
      <c r="AC32" s="489">
        <v>0.33</v>
      </c>
      <c r="AD32" s="486">
        <v>1</v>
      </c>
      <c r="AE32" s="493">
        <v>0</v>
      </c>
      <c r="AF32" s="486">
        <v>0</v>
      </c>
      <c r="AG32" s="489">
        <v>0</v>
      </c>
      <c r="AH32" s="486">
        <v>0</v>
      </c>
      <c r="AI32" s="489">
        <v>0</v>
      </c>
      <c r="AJ32" s="486">
        <v>0</v>
      </c>
      <c r="AK32" s="489">
        <v>0</v>
      </c>
      <c r="AL32" s="486">
        <v>0</v>
      </c>
      <c r="AM32" s="489">
        <v>0</v>
      </c>
      <c r="AN32" s="488">
        <v>0</v>
      </c>
      <c r="AO32" s="488">
        <v>0</v>
      </c>
      <c r="AP32" s="488">
        <v>0</v>
      </c>
      <c r="AQ32" s="487">
        <v>105.3</v>
      </c>
      <c r="AR32" s="486">
        <v>0</v>
      </c>
      <c r="AS32" s="486">
        <v>1</v>
      </c>
      <c r="AT32" s="485">
        <v>0</v>
      </c>
      <c r="AU32" s="486">
        <v>9</v>
      </c>
      <c r="AV32" s="489">
        <v>1</v>
      </c>
      <c r="AW32" s="487">
        <v>2</v>
      </c>
      <c r="AX32" s="486">
        <v>9</v>
      </c>
      <c r="AY32" s="486">
        <v>9</v>
      </c>
      <c r="AZ32" s="489">
        <v>1</v>
      </c>
      <c r="BA32" s="487">
        <v>7</v>
      </c>
      <c r="BB32" s="487">
        <v>8</v>
      </c>
      <c r="BC32" s="487">
        <v>5</v>
      </c>
      <c r="BD32" s="487">
        <v>3</v>
      </c>
      <c r="BE32" s="487">
        <v>5.75</v>
      </c>
      <c r="BF32" s="487">
        <v>7.21</v>
      </c>
      <c r="BG32" s="567"/>
      <c r="BH32" s="567"/>
      <c r="BI32" s="567">
        <v>9</v>
      </c>
      <c r="BJ32" s="567" t="s">
        <v>78</v>
      </c>
      <c r="BK32" s="561">
        <v>0.9999853012508636</v>
      </c>
      <c r="BL32" s="566" t="s">
        <v>317</v>
      </c>
      <c r="BM32" s="587">
        <v>54238</v>
      </c>
      <c r="BN32" s="563" t="s">
        <v>79</v>
      </c>
      <c r="BO32" s="563"/>
      <c r="BP32" s="566"/>
      <c r="BQ32" s="588">
        <v>1</v>
      </c>
      <c r="BR32" s="567" t="s">
        <v>78</v>
      </c>
      <c r="BS32" s="564">
        <v>1</v>
      </c>
      <c r="BT32" s="563"/>
      <c r="BU32" s="563"/>
      <c r="BV32" s="563"/>
      <c r="BW32" s="563"/>
      <c r="BX32" s="563">
        <v>3</v>
      </c>
      <c r="BY32" s="563">
        <v>2</v>
      </c>
      <c r="BZ32" s="554">
        <v>10</v>
      </c>
      <c r="CA32" s="563"/>
      <c r="CB32" s="486">
        <v>9</v>
      </c>
      <c r="CI32" s="488">
        <v>0.96360640739362369</v>
      </c>
      <c r="CJ32" s="506">
        <f t="shared" si="56"/>
        <v>0.96</v>
      </c>
    </row>
    <row r="33" spans="1:88" x14ac:dyDescent="0.25">
      <c r="A33" s="511" t="s">
        <v>127</v>
      </c>
      <c r="B33" s="515" t="s">
        <v>782</v>
      </c>
      <c r="C33" s="483" t="s">
        <v>782</v>
      </c>
      <c r="D33" s="483" t="s">
        <v>215</v>
      </c>
      <c r="E33" s="483" t="s">
        <v>783</v>
      </c>
      <c r="F33" s="483" t="s">
        <v>784</v>
      </c>
      <c r="G33" s="484" t="s">
        <v>283</v>
      </c>
      <c r="H33" s="486">
        <v>37</v>
      </c>
      <c r="I33" s="486">
        <v>21</v>
      </c>
      <c r="J33" s="486">
        <v>21</v>
      </c>
      <c r="K33" s="486">
        <v>19</v>
      </c>
      <c r="L33" s="487">
        <v>0</v>
      </c>
      <c r="M33" s="486">
        <v>18</v>
      </c>
      <c r="N33" s="486">
        <v>13</v>
      </c>
      <c r="O33" s="489">
        <v>0.72</v>
      </c>
      <c r="P33" s="486">
        <v>10</v>
      </c>
      <c r="Q33" s="486">
        <v>3</v>
      </c>
      <c r="R33" s="489">
        <v>0.3</v>
      </c>
      <c r="S33" s="486">
        <v>10</v>
      </c>
      <c r="T33" s="486">
        <v>2</v>
      </c>
      <c r="U33" s="489">
        <v>0.2</v>
      </c>
      <c r="V33" s="486">
        <v>10</v>
      </c>
      <c r="W33" s="486">
        <v>3</v>
      </c>
      <c r="X33" s="489">
        <v>0.3</v>
      </c>
      <c r="Y33" s="489"/>
      <c r="Z33" s="486">
        <v>21</v>
      </c>
      <c r="AA33" s="486">
        <v>14</v>
      </c>
      <c r="AB33" s="489">
        <v>0.67</v>
      </c>
      <c r="AC33" s="489">
        <v>0.38</v>
      </c>
      <c r="AD33" s="486">
        <v>13</v>
      </c>
      <c r="AE33" s="493">
        <v>0</v>
      </c>
      <c r="AF33" s="486"/>
      <c r="AG33" s="489"/>
      <c r="AH33" s="486"/>
      <c r="AI33" s="489"/>
      <c r="AJ33" s="486"/>
      <c r="AK33" s="489"/>
      <c r="AL33" s="486"/>
      <c r="AM33" s="489"/>
      <c r="AN33" s="488">
        <v>0</v>
      </c>
      <c r="AO33" s="488">
        <v>0</v>
      </c>
      <c r="AP33" s="488">
        <v>0</v>
      </c>
      <c r="AQ33" s="487"/>
      <c r="AR33" s="486"/>
      <c r="AS33" s="486">
        <v>19</v>
      </c>
      <c r="AT33" s="485">
        <v>0</v>
      </c>
      <c r="AU33" s="486">
        <v>16</v>
      </c>
      <c r="AV33" s="489">
        <v>0.43</v>
      </c>
      <c r="AW33" s="487">
        <v>0.91</v>
      </c>
      <c r="AX33" s="486">
        <v>21</v>
      </c>
      <c r="AY33" s="486">
        <v>21</v>
      </c>
      <c r="AZ33" s="489">
        <v>1</v>
      </c>
      <c r="BA33" s="487">
        <v>16</v>
      </c>
      <c r="BB33" s="487">
        <v>18</v>
      </c>
      <c r="BC33" s="487">
        <v>13</v>
      </c>
      <c r="BD33" s="487">
        <v>0</v>
      </c>
      <c r="BE33" s="487">
        <v>11.75</v>
      </c>
      <c r="BF33" s="487">
        <v>11.75</v>
      </c>
      <c r="BG33" s="567"/>
      <c r="BH33" s="567"/>
      <c r="BI33" s="567">
        <v>11</v>
      </c>
      <c r="BJ33" s="567" t="s">
        <v>78</v>
      </c>
      <c r="BK33" s="561">
        <v>1</v>
      </c>
      <c r="BL33" s="566" t="s">
        <v>317</v>
      </c>
      <c r="BM33" s="587">
        <v>46520</v>
      </c>
      <c r="BN33" s="563" t="s">
        <v>79</v>
      </c>
      <c r="BO33" s="563"/>
      <c r="BP33" s="566"/>
      <c r="BQ33" s="588">
        <v>0</v>
      </c>
      <c r="BR33" s="567" t="s">
        <v>78</v>
      </c>
      <c r="BS33" s="564">
        <v>0.7</v>
      </c>
      <c r="BT33" s="563">
        <v>3</v>
      </c>
      <c r="BU33" s="563"/>
      <c r="BV33" s="563"/>
      <c r="BW33" s="563"/>
      <c r="BX33" s="563">
        <v>3</v>
      </c>
      <c r="BY33" s="563">
        <v>2</v>
      </c>
      <c r="BZ33" s="554">
        <v>8</v>
      </c>
      <c r="CA33" s="563"/>
      <c r="CB33" s="486">
        <v>7</v>
      </c>
      <c r="CI33" s="541">
        <v>0.74990899443676218</v>
      </c>
      <c r="CJ33" s="506">
        <f t="shared" si="56"/>
        <v>0.75</v>
      </c>
    </row>
    <row r="34" spans="1:88" x14ac:dyDescent="0.25">
      <c r="A34" s="511" t="s">
        <v>127</v>
      </c>
      <c r="B34" s="515" t="s">
        <v>49</v>
      </c>
      <c r="C34" s="483" t="s">
        <v>50</v>
      </c>
      <c r="D34" s="483" t="s">
        <v>49</v>
      </c>
      <c r="E34" s="483" t="s">
        <v>785</v>
      </c>
      <c r="F34" s="483" t="s">
        <v>786</v>
      </c>
      <c r="G34" s="484" t="s">
        <v>135</v>
      </c>
      <c r="H34" s="486">
        <v>30</v>
      </c>
      <c r="I34" s="486">
        <v>25</v>
      </c>
      <c r="J34" s="486">
        <v>25</v>
      </c>
      <c r="K34" s="486">
        <v>1</v>
      </c>
      <c r="L34" s="487">
        <v>0</v>
      </c>
      <c r="M34" s="486">
        <v>30</v>
      </c>
      <c r="N34" s="486">
        <v>30</v>
      </c>
      <c r="O34" s="489">
        <v>1</v>
      </c>
      <c r="P34" s="486">
        <v>23</v>
      </c>
      <c r="Q34" s="486">
        <v>4</v>
      </c>
      <c r="R34" s="489">
        <v>0.17</v>
      </c>
      <c r="S34" s="486">
        <v>24</v>
      </c>
      <c r="T34" s="486">
        <v>13</v>
      </c>
      <c r="U34" s="489">
        <v>0.54</v>
      </c>
      <c r="V34" s="486">
        <v>24</v>
      </c>
      <c r="W34" s="486">
        <v>13</v>
      </c>
      <c r="X34" s="489">
        <v>0.54</v>
      </c>
      <c r="Y34" s="489">
        <v>0.21</v>
      </c>
      <c r="Z34" s="486">
        <v>25</v>
      </c>
      <c r="AA34" s="486">
        <v>25</v>
      </c>
      <c r="AB34" s="489">
        <v>1</v>
      </c>
      <c r="AC34" s="489">
        <v>0.16</v>
      </c>
      <c r="AD34" s="486">
        <v>1</v>
      </c>
      <c r="AE34" s="493">
        <v>0</v>
      </c>
      <c r="AF34" s="486">
        <v>0</v>
      </c>
      <c r="AG34" s="489">
        <v>0</v>
      </c>
      <c r="AH34" s="486">
        <v>0</v>
      </c>
      <c r="AI34" s="489">
        <v>0</v>
      </c>
      <c r="AJ34" s="486">
        <v>0</v>
      </c>
      <c r="AK34" s="489">
        <v>0</v>
      </c>
      <c r="AL34" s="486">
        <v>0</v>
      </c>
      <c r="AM34" s="489">
        <v>0</v>
      </c>
      <c r="AN34" s="488">
        <v>0</v>
      </c>
      <c r="AO34" s="488">
        <v>0</v>
      </c>
      <c r="AP34" s="488">
        <v>0</v>
      </c>
      <c r="AQ34" s="487">
        <v>312.43</v>
      </c>
      <c r="AR34" s="486">
        <v>3</v>
      </c>
      <c r="AS34" s="486">
        <v>0</v>
      </c>
      <c r="AT34" s="486">
        <v>32</v>
      </c>
      <c r="AU34" s="486">
        <v>25</v>
      </c>
      <c r="AV34" s="489">
        <v>1</v>
      </c>
      <c r="AW34" s="487">
        <v>1.72</v>
      </c>
      <c r="AX34" s="486">
        <v>25</v>
      </c>
      <c r="AY34" s="486">
        <v>24</v>
      </c>
      <c r="AZ34" s="489">
        <v>0.96</v>
      </c>
      <c r="BA34" s="487">
        <v>23</v>
      </c>
      <c r="BB34" s="487">
        <v>23</v>
      </c>
      <c r="BC34" s="487">
        <v>24</v>
      </c>
      <c r="BD34" s="487">
        <v>24</v>
      </c>
      <c r="BE34" s="487">
        <v>23.5</v>
      </c>
      <c r="BF34" s="487">
        <v>23.27</v>
      </c>
      <c r="BG34" s="567"/>
      <c r="BH34" s="567"/>
      <c r="BI34" s="567">
        <v>22</v>
      </c>
      <c r="BJ34" s="567" t="s">
        <v>78</v>
      </c>
      <c r="BK34" s="561">
        <v>0.90573931232840899</v>
      </c>
      <c r="BL34" s="566" t="s">
        <v>317</v>
      </c>
      <c r="BM34" s="587">
        <v>11770</v>
      </c>
      <c r="BN34" s="563" t="s">
        <v>79</v>
      </c>
      <c r="BO34" s="563"/>
      <c r="BP34" s="566"/>
      <c r="BQ34" s="588">
        <v>0.08</v>
      </c>
      <c r="BR34" s="567" t="s">
        <v>78</v>
      </c>
      <c r="BS34" s="564">
        <v>1</v>
      </c>
      <c r="BT34" s="563"/>
      <c r="BU34" s="563">
        <v>1</v>
      </c>
      <c r="BV34" s="563"/>
      <c r="BW34" s="563"/>
      <c r="BX34" s="563">
        <v>3</v>
      </c>
      <c r="BY34" s="563">
        <v>2</v>
      </c>
      <c r="BZ34" s="554">
        <v>11</v>
      </c>
      <c r="CA34" s="563"/>
      <c r="CB34" s="486">
        <v>25</v>
      </c>
      <c r="CI34" s="488">
        <v>0.78555284332338848</v>
      </c>
      <c r="CJ34" s="506">
        <f t="shared" si="56"/>
        <v>0.79</v>
      </c>
    </row>
    <row r="35" spans="1:88" x14ac:dyDescent="0.25">
      <c r="A35" s="511" t="s">
        <v>127</v>
      </c>
      <c r="B35" s="515" t="s">
        <v>54</v>
      </c>
      <c r="C35" s="483" t="s">
        <v>55</v>
      </c>
      <c r="D35" s="483" t="s">
        <v>54</v>
      </c>
      <c r="E35" s="483" t="s">
        <v>787</v>
      </c>
      <c r="F35" s="483" t="s">
        <v>788</v>
      </c>
      <c r="G35" s="484" t="s">
        <v>135</v>
      </c>
      <c r="H35" s="486">
        <v>17</v>
      </c>
      <c r="I35" s="486">
        <v>13</v>
      </c>
      <c r="J35" s="486">
        <v>15</v>
      </c>
      <c r="K35" s="486">
        <v>2</v>
      </c>
      <c r="L35" s="487">
        <v>0</v>
      </c>
      <c r="M35" s="486">
        <v>16</v>
      </c>
      <c r="N35" s="486">
        <v>16</v>
      </c>
      <c r="O35" s="489">
        <v>1</v>
      </c>
      <c r="P35" s="486">
        <v>13</v>
      </c>
      <c r="Q35" s="486">
        <v>3</v>
      </c>
      <c r="R35" s="489">
        <v>0.23</v>
      </c>
      <c r="S35" s="486">
        <v>13</v>
      </c>
      <c r="T35" s="486">
        <v>4</v>
      </c>
      <c r="U35" s="489">
        <v>0.31</v>
      </c>
      <c r="V35" s="486">
        <v>13</v>
      </c>
      <c r="W35" s="486">
        <v>6</v>
      </c>
      <c r="X35" s="489">
        <v>0.46</v>
      </c>
      <c r="Y35" s="489">
        <v>0.31</v>
      </c>
      <c r="Z35" s="486">
        <v>15</v>
      </c>
      <c r="AA35" s="486">
        <v>15</v>
      </c>
      <c r="AB35" s="489">
        <v>1</v>
      </c>
      <c r="AC35" s="489">
        <v>0.23</v>
      </c>
      <c r="AD35" s="486">
        <v>1</v>
      </c>
      <c r="AE35" s="493">
        <v>0</v>
      </c>
      <c r="AF35" s="486">
        <v>0</v>
      </c>
      <c r="AG35" s="489">
        <v>0</v>
      </c>
      <c r="AH35" s="486">
        <v>0</v>
      </c>
      <c r="AI35" s="489">
        <v>0</v>
      </c>
      <c r="AJ35" s="486">
        <v>0</v>
      </c>
      <c r="AK35" s="489">
        <v>0</v>
      </c>
      <c r="AL35" s="486">
        <v>0</v>
      </c>
      <c r="AM35" s="489">
        <v>0</v>
      </c>
      <c r="AN35" s="488">
        <v>0</v>
      </c>
      <c r="AO35" s="488">
        <v>0</v>
      </c>
      <c r="AP35" s="488">
        <v>0</v>
      </c>
      <c r="AQ35" s="487">
        <v>840.71</v>
      </c>
      <c r="AR35" s="486">
        <v>0</v>
      </c>
      <c r="AS35" s="486">
        <v>0</v>
      </c>
      <c r="AT35" s="486">
        <v>177</v>
      </c>
      <c r="AU35" s="486">
        <v>13</v>
      </c>
      <c r="AV35" s="489">
        <v>1</v>
      </c>
      <c r="AW35" s="487">
        <v>2.46</v>
      </c>
      <c r="AX35" s="486">
        <v>13</v>
      </c>
      <c r="AY35" s="486">
        <v>13</v>
      </c>
      <c r="AZ35" s="489">
        <v>1</v>
      </c>
      <c r="BA35" s="487">
        <v>10</v>
      </c>
      <c r="BB35" s="487">
        <v>10</v>
      </c>
      <c r="BC35" s="487">
        <v>11</v>
      </c>
      <c r="BD35" s="487">
        <v>11</v>
      </c>
      <c r="BE35" s="487">
        <v>10.5</v>
      </c>
      <c r="BF35" s="487">
        <v>10.24</v>
      </c>
      <c r="BG35" s="567"/>
      <c r="BH35" s="567"/>
      <c r="BI35" s="567">
        <v>10</v>
      </c>
      <c r="BJ35" s="567" t="s">
        <v>78</v>
      </c>
      <c r="BK35" s="561">
        <v>1</v>
      </c>
      <c r="BL35" s="566" t="s">
        <v>317</v>
      </c>
      <c r="BM35" s="587">
        <v>6237</v>
      </c>
      <c r="BN35" s="563" t="s">
        <v>79</v>
      </c>
      <c r="BO35" s="563"/>
      <c r="BP35" s="566"/>
      <c r="BQ35" s="588">
        <v>0.23</v>
      </c>
      <c r="BR35" s="567" t="s">
        <v>78</v>
      </c>
      <c r="BS35" s="564">
        <v>1</v>
      </c>
      <c r="BT35" s="563"/>
      <c r="BU35" s="563">
        <v>1</v>
      </c>
      <c r="BV35" s="563"/>
      <c r="BW35" s="563"/>
      <c r="BX35" s="563">
        <v>3</v>
      </c>
      <c r="BY35" s="563">
        <v>2</v>
      </c>
      <c r="BZ35" s="554">
        <v>11</v>
      </c>
      <c r="CA35" s="563"/>
      <c r="CB35" s="486">
        <v>12</v>
      </c>
      <c r="CI35" s="541">
        <v>0.92587096973631333</v>
      </c>
      <c r="CJ35" s="506">
        <f t="shared" si="56"/>
        <v>0.93</v>
      </c>
    </row>
    <row r="36" spans="1:88" x14ac:dyDescent="0.25">
      <c r="A36" s="511" t="s">
        <v>127</v>
      </c>
      <c r="B36" s="515" t="s">
        <v>180</v>
      </c>
      <c r="C36" s="483" t="s">
        <v>182</v>
      </c>
      <c r="D36" s="483" t="s">
        <v>711</v>
      </c>
      <c r="E36" s="483" t="s">
        <v>789</v>
      </c>
      <c r="F36" s="483" t="s">
        <v>790</v>
      </c>
      <c r="G36" s="484" t="s">
        <v>135</v>
      </c>
      <c r="H36" s="486">
        <v>18</v>
      </c>
      <c r="I36" s="486">
        <v>17</v>
      </c>
      <c r="J36" s="486">
        <v>18</v>
      </c>
      <c r="K36" s="486">
        <v>2</v>
      </c>
      <c r="L36" s="487">
        <v>0</v>
      </c>
      <c r="M36" s="486">
        <v>18</v>
      </c>
      <c r="N36" s="486">
        <v>18</v>
      </c>
      <c r="O36" s="489">
        <v>1</v>
      </c>
      <c r="P36" s="486">
        <v>14</v>
      </c>
      <c r="Q36" s="486">
        <v>0</v>
      </c>
      <c r="R36" s="489">
        <v>0</v>
      </c>
      <c r="S36" s="486">
        <v>17</v>
      </c>
      <c r="T36" s="486">
        <v>9</v>
      </c>
      <c r="U36" s="489">
        <v>0.53</v>
      </c>
      <c r="V36" s="486">
        <v>17</v>
      </c>
      <c r="W36" s="486">
        <v>9</v>
      </c>
      <c r="X36" s="489">
        <v>0.53</v>
      </c>
      <c r="Y36" s="489">
        <v>0.24</v>
      </c>
      <c r="Z36" s="486">
        <v>18</v>
      </c>
      <c r="AA36" s="486">
        <v>18</v>
      </c>
      <c r="AB36" s="489">
        <v>1</v>
      </c>
      <c r="AC36" s="489">
        <v>0</v>
      </c>
      <c r="AD36" s="486">
        <v>2</v>
      </c>
      <c r="AE36" s="493">
        <v>0</v>
      </c>
      <c r="AF36" s="486">
        <v>0</v>
      </c>
      <c r="AG36" s="489">
        <v>0</v>
      </c>
      <c r="AH36" s="486">
        <v>0</v>
      </c>
      <c r="AI36" s="489">
        <v>0</v>
      </c>
      <c r="AJ36" s="486">
        <v>0</v>
      </c>
      <c r="AK36" s="489">
        <v>0</v>
      </c>
      <c r="AL36" s="486">
        <v>0</v>
      </c>
      <c r="AM36" s="489">
        <v>0</v>
      </c>
      <c r="AN36" s="488">
        <v>0</v>
      </c>
      <c r="AO36" s="488">
        <v>0</v>
      </c>
      <c r="AP36" s="488">
        <v>0</v>
      </c>
      <c r="AQ36" s="487">
        <v>147.44</v>
      </c>
      <c r="AR36" s="486">
        <v>16</v>
      </c>
      <c r="AS36" s="486">
        <v>0</v>
      </c>
      <c r="AT36" s="486">
        <v>2</v>
      </c>
      <c r="AU36" s="486">
        <v>17</v>
      </c>
      <c r="AV36" s="489">
        <v>1</v>
      </c>
      <c r="AW36" s="487">
        <v>1.47</v>
      </c>
      <c r="AX36" s="486">
        <v>17</v>
      </c>
      <c r="AY36" s="486">
        <v>17</v>
      </c>
      <c r="AZ36" s="489">
        <v>1</v>
      </c>
      <c r="BA36" s="487">
        <v>15</v>
      </c>
      <c r="BB36" s="487">
        <v>16</v>
      </c>
      <c r="BC36" s="487">
        <v>15</v>
      </c>
      <c r="BD36" s="487">
        <v>16</v>
      </c>
      <c r="BE36" s="487">
        <v>15.5</v>
      </c>
      <c r="BF36" s="487">
        <v>15.58</v>
      </c>
      <c r="BG36" s="567"/>
      <c r="BH36" s="567"/>
      <c r="BI36" s="567">
        <v>16</v>
      </c>
      <c r="BJ36" s="567" t="s">
        <v>78</v>
      </c>
      <c r="BK36" s="561">
        <v>1</v>
      </c>
      <c r="BL36" s="566" t="s">
        <v>317</v>
      </c>
      <c r="BM36" s="587">
        <v>20442</v>
      </c>
      <c r="BN36" s="563" t="s">
        <v>79</v>
      </c>
      <c r="BO36" s="563"/>
      <c r="BP36" s="566"/>
      <c r="BQ36" s="588">
        <v>0.06</v>
      </c>
      <c r="BR36" s="567" t="s">
        <v>78</v>
      </c>
      <c r="BS36" s="564">
        <v>0.9</v>
      </c>
      <c r="BT36" s="563"/>
      <c r="BU36" s="563"/>
      <c r="BV36" s="563"/>
      <c r="BW36" s="563"/>
      <c r="BX36" s="563">
        <v>3</v>
      </c>
      <c r="BY36" s="563">
        <v>2</v>
      </c>
      <c r="BZ36" s="554">
        <v>9</v>
      </c>
      <c r="CA36" s="563"/>
      <c r="CB36" s="486">
        <v>17</v>
      </c>
      <c r="CI36" s="488">
        <v>0.92673992673992678</v>
      </c>
      <c r="CJ36" s="506">
        <f t="shared" si="56"/>
        <v>0.93</v>
      </c>
    </row>
    <row r="37" spans="1:88" x14ac:dyDescent="0.25">
      <c r="A37" s="511" t="s">
        <v>127</v>
      </c>
      <c r="B37" s="515" t="s">
        <v>180</v>
      </c>
      <c r="C37" s="483" t="s">
        <v>181</v>
      </c>
      <c r="D37" s="536" t="s">
        <v>711</v>
      </c>
      <c r="E37" s="483" t="s">
        <v>791</v>
      </c>
      <c r="F37" s="483" t="s">
        <v>792</v>
      </c>
      <c r="G37" s="484" t="s">
        <v>135</v>
      </c>
      <c r="H37" s="486">
        <v>9</v>
      </c>
      <c r="I37" s="486">
        <v>9</v>
      </c>
      <c r="J37" s="486">
        <v>9</v>
      </c>
      <c r="K37" s="486">
        <v>1</v>
      </c>
      <c r="L37" s="487">
        <v>0</v>
      </c>
      <c r="M37" s="486">
        <v>9</v>
      </c>
      <c r="N37" s="486">
        <v>9</v>
      </c>
      <c r="O37" s="489">
        <v>1</v>
      </c>
      <c r="P37" s="486">
        <v>6</v>
      </c>
      <c r="Q37" s="486">
        <v>0</v>
      </c>
      <c r="R37" s="489">
        <v>0</v>
      </c>
      <c r="S37" s="486">
        <v>8</v>
      </c>
      <c r="T37" s="486">
        <v>5</v>
      </c>
      <c r="U37" s="489">
        <v>0.63</v>
      </c>
      <c r="V37" s="486">
        <v>8</v>
      </c>
      <c r="W37" s="486">
        <v>5</v>
      </c>
      <c r="X37" s="489">
        <v>0.63</v>
      </c>
      <c r="Y37" s="489">
        <v>0.25</v>
      </c>
      <c r="Z37" s="486">
        <v>9</v>
      </c>
      <c r="AA37" s="486">
        <v>9</v>
      </c>
      <c r="AB37" s="489">
        <v>1</v>
      </c>
      <c r="AC37" s="489">
        <v>0</v>
      </c>
      <c r="AD37" s="486">
        <v>1</v>
      </c>
      <c r="AE37" s="493">
        <v>0</v>
      </c>
      <c r="AF37" s="486">
        <v>0</v>
      </c>
      <c r="AG37" s="489">
        <v>0</v>
      </c>
      <c r="AH37" s="486">
        <v>0</v>
      </c>
      <c r="AI37" s="489">
        <v>0</v>
      </c>
      <c r="AJ37" s="486">
        <v>0</v>
      </c>
      <c r="AK37" s="489">
        <v>0</v>
      </c>
      <c r="AL37" s="486">
        <v>0</v>
      </c>
      <c r="AM37" s="489">
        <v>0</v>
      </c>
      <c r="AN37" s="488">
        <v>0</v>
      </c>
      <c r="AO37" s="488">
        <v>0</v>
      </c>
      <c r="AP37" s="488">
        <v>0</v>
      </c>
      <c r="AQ37" s="487">
        <v>2.78</v>
      </c>
      <c r="AR37" s="486">
        <v>8</v>
      </c>
      <c r="AS37" s="486">
        <v>0</v>
      </c>
      <c r="AT37" s="486">
        <v>20</v>
      </c>
      <c r="AU37" s="486">
        <v>9</v>
      </c>
      <c r="AV37" s="489">
        <v>1</v>
      </c>
      <c r="AW37" s="487">
        <v>2.33</v>
      </c>
      <c r="AX37" s="486">
        <v>9</v>
      </c>
      <c r="AY37" s="486">
        <v>9</v>
      </c>
      <c r="AZ37" s="489">
        <v>1</v>
      </c>
      <c r="BA37" s="487">
        <v>8</v>
      </c>
      <c r="BB37" s="487">
        <v>8</v>
      </c>
      <c r="BC37" s="487">
        <v>6</v>
      </c>
      <c r="BD37" s="487">
        <v>8</v>
      </c>
      <c r="BE37" s="487">
        <v>7.5</v>
      </c>
      <c r="BF37" s="487">
        <v>7.65</v>
      </c>
      <c r="BG37" s="567"/>
      <c r="BH37" s="567"/>
      <c r="BI37" s="567">
        <v>8</v>
      </c>
      <c r="BJ37" s="567" t="s">
        <v>78</v>
      </c>
      <c r="BK37" s="561">
        <v>1</v>
      </c>
      <c r="BL37" s="566" t="s">
        <v>317</v>
      </c>
      <c r="BM37" s="587">
        <v>12247</v>
      </c>
      <c r="BN37" s="563" t="s">
        <v>79</v>
      </c>
      <c r="BO37" s="563"/>
      <c r="BP37" s="566"/>
      <c r="BQ37" s="588">
        <v>0</v>
      </c>
      <c r="BR37" s="567" t="s">
        <v>78</v>
      </c>
      <c r="BS37" s="564">
        <v>0.9</v>
      </c>
      <c r="BT37" s="563"/>
      <c r="BU37" s="563"/>
      <c r="BV37" s="563"/>
      <c r="BW37" s="563"/>
      <c r="BX37" s="563">
        <v>3</v>
      </c>
      <c r="BY37" s="563">
        <v>2</v>
      </c>
      <c r="BZ37" s="554">
        <v>9</v>
      </c>
      <c r="CA37" s="563"/>
      <c r="CB37" s="486">
        <v>9</v>
      </c>
      <c r="CI37" s="541">
        <v>0.9703392603905312</v>
      </c>
      <c r="CJ37" s="506">
        <f t="shared" si="56"/>
        <v>0.97</v>
      </c>
    </row>
    <row r="38" spans="1:88" x14ac:dyDescent="0.25">
      <c r="A38" s="511" t="s">
        <v>127</v>
      </c>
      <c r="B38" s="515" t="s">
        <v>56</v>
      </c>
      <c r="C38" s="483" t="s">
        <v>58</v>
      </c>
      <c r="D38" s="483" t="s">
        <v>56</v>
      </c>
      <c r="E38" s="483" t="s">
        <v>717</v>
      </c>
      <c r="F38" s="483" t="s">
        <v>793</v>
      </c>
      <c r="G38" s="484" t="s">
        <v>135</v>
      </c>
      <c r="H38" s="486">
        <v>38</v>
      </c>
      <c r="I38" s="486">
        <v>12</v>
      </c>
      <c r="J38" s="486">
        <v>17</v>
      </c>
      <c r="K38" s="486">
        <v>4</v>
      </c>
      <c r="L38" s="487">
        <v>0</v>
      </c>
      <c r="M38" s="486">
        <v>38</v>
      </c>
      <c r="N38" s="486">
        <v>38</v>
      </c>
      <c r="O38" s="489">
        <v>1</v>
      </c>
      <c r="P38" s="486">
        <v>17</v>
      </c>
      <c r="Q38" s="486">
        <v>5</v>
      </c>
      <c r="R38" s="489">
        <v>0.28999999999999998</v>
      </c>
      <c r="S38" s="486">
        <v>17</v>
      </c>
      <c r="T38" s="486">
        <v>5</v>
      </c>
      <c r="U38" s="489">
        <v>0.28999999999999998</v>
      </c>
      <c r="V38" s="486">
        <v>17</v>
      </c>
      <c r="W38" s="486">
        <v>9</v>
      </c>
      <c r="X38" s="489">
        <v>0.53</v>
      </c>
      <c r="Y38" s="489">
        <v>0.18</v>
      </c>
      <c r="Z38" s="486">
        <v>17</v>
      </c>
      <c r="AA38" s="486">
        <v>16</v>
      </c>
      <c r="AB38" s="489">
        <v>0.94117647058823528</v>
      </c>
      <c r="AC38" s="489">
        <v>0.08</v>
      </c>
      <c r="AD38" s="486">
        <v>4</v>
      </c>
      <c r="AE38" s="493">
        <v>0</v>
      </c>
      <c r="AF38" s="486">
        <v>0</v>
      </c>
      <c r="AG38" s="489">
        <v>0</v>
      </c>
      <c r="AH38" s="486">
        <v>0</v>
      </c>
      <c r="AI38" s="489">
        <v>0</v>
      </c>
      <c r="AJ38" s="486">
        <v>1</v>
      </c>
      <c r="AK38" s="489">
        <v>0.25</v>
      </c>
      <c r="AL38" s="486">
        <v>1</v>
      </c>
      <c r="AM38" s="489">
        <v>0.25</v>
      </c>
      <c r="AN38" s="488">
        <v>2E-3</v>
      </c>
      <c r="AO38" s="488">
        <v>0</v>
      </c>
      <c r="AP38" s="488">
        <v>2E-3</v>
      </c>
      <c r="AQ38" s="487">
        <v>189.42</v>
      </c>
      <c r="AR38" s="486">
        <v>12</v>
      </c>
      <c r="AS38" s="486">
        <v>0</v>
      </c>
      <c r="AT38" s="485">
        <v>0</v>
      </c>
      <c r="AU38" s="486">
        <v>12</v>
      </c>
      <c r="AV38" s="489">
        <v>1</v>
      </c>
      <c r="AW38" s="487">
        <v>1.67</v>
      </c>
      <c r="AX38" s="486">
        <v>12</v>
      </c>
      <c r="AY38" s="486">
        <v>12</v>
      </c>
      <c r="AZ38" s="489">
        <v>1</v>
      </c>
      <c r="BA38" s="487">
        <v>12</v>
      </c>
      <c r="BB38" s="487">
        <v>12</v>
      </c>
      <c r="BC38" s="487">
        <v>9</v>
      </c>
      <c r="BD38" s="487">
        <v>12</v>
      </c>
      <c r="BE38" s="487">
        <v>11.25</v>
      </c>
      <c r="BF38" s="487">
        <v>11.6</v>
      </c>
      <c r="BG38" s="567"/>
      <c r="BH38" s="567"/>
      <c r="BI38" s="567">
        <v>12</v>
      </c>
      <c r="BJ38" s="567" t="s">
        <v>78</v>
      </c>
      <c r="BK38" s="561">
        <v>0.95980177507827769</v>
      </c>
      <c r="BL38" s="566" t="s">
        <v>317</v>
      </c>
      <c r="BM38" s="583">
        <v>96652</v>
      </c>
      <c r="BN38" s="563" t="s">
        <v>79</v>
      </c>
      <c r="BO38" s="563"/>
      <c r="BP38" s="566"/>
      <c r="BQ38" s="584">
        <v>0</v>
      </c>
      <c r="BR38" s="567" t="s">
        <v>78</v>
      </c>
      <c r="BS38" s="564">
        <v>1</v>
      </c>
      <c r="BT38" s="563"/>
      <c r="BU38" s="563">
        <v>1</v>
      </c>
      <c r="BV38" s="563"/>
      <c r="BW38" s="563"/>
      <c r="BX38" s="563">
        <v>3</v>
      </c>
      <c r="BY38" s="563">
        <v>2</v>
      </c>
      <c r="BZ38" s="554">
        <v>11</v>
      </c>
      <c r="CA38" s="563"/>
      <c r="CB38" s="486">
        <v>12</v>
      </c>
      <c r="CI38" s="488">
        <v>1.0002767556043006</v>
      </c>
      <c r="CJ38" s="506">
        <f t="shared" si="56"/>
        <v>1</v>
      </c>
    </row>
    <row r="39" spans="1:88" x14ac:dyDescent="0.25">
      <c r="A39" s="511" t="s">
        <v>127</v>
      </c>
      <c r="B39" s="515" t="s">
        <v>56</v>
      </c>
      <c r="C39" s="483" t="s">
        <v>57</v>
      </c>
      <c r="D39" s="483" t="s">
        <v>56</v>
      </c>
      <c r="E39" s="483" t="s">
        <v>794</v>
      </c>
      <c r="F39" s="483" t="s">
        <v>795</v>
      </c>
      <c r="G39" s="484" t="s">
        <v>135</v>
      </c>
      <c r="H39" s="486">
        <v>13</v>
      </c>
      <c r="I39" s="486">
        <v>10</v>
      </c>
      <c r="J39" s="486">
        <v>11</v>
      </c>
      <c r="K39" s="486">
        <v>6</v>
      </c>
      <c r="L39" s="487">
        <v>0</v>
      </c>
      <c r="M39" s="486">
        <v>13</v>
      </c>
      <c r="N39" s="492">
        <v>12</v>
      </c>
      <c r="O39" s="489">
        <v>0.92</v>
      </c>
      <c r="P39" s="486">
        <v>9</v>
      </c>
      <c r="Q39" s="486">
        <v>1</v>
      </c>
      <c r="R39" s="489">
        <v>0.11</v>
      </c>
      <c r="S39" s="486">
        <v>9</v>
      </c>
      <c r="T39" s="486">
        <v>1</v>
      </c>
      <c r="U39" s="489">
        <v>0.11</v>
      </c>
      <c r="V39" s="486">
        <v>9</v>
      </c>
      <c r="W39" s="486">
        <v>1</v>
      </c>
      <c r="X39" s="489">
        <v>0.11</v>
      </c>
      <c r="Y39" s="489">
        <v>0.44</v>
      </c>
      <c r="Z39" s="486">
        <v>11</v>
      </c>
      <c r="AA39" s="486">
        <v>11</v>
      </c>
      <c r="AB39" s="489">
        <v>1</v>
      </c>
      <c r="AC39" s="489">
        <v>0.4</v>
      </c>
      <c r="AD39" s="486">
        <v>5</v>
      </c>
      <c r="AE39" s="493">
        <v>0</v>
      </c>
      <c r="AF39" s="486">
        <v>1</v>
      </c>
      <c r="AG39" s="489">
        <v>0.2</v>
      </c>
      <c r="AH39" s="486">
        <v>0</v>
      </c>
      <c r="AI39" s="489">
        <v>0</v>
      </c>
      <c r="AJ39" s="486">
        <v>0</v>
      </c>
      <c r="AK39" s="489">
        <v>0</v>
      </c>
      <c r="AL39" s="486">
        <v>1</v>
      </c>
      <c r="AM39" s="489">
        <v>0.2</v>
      </c>
      <c r="AN39" s="488">
        <v>0</v>
      </c>
      <c r="AO39" s="488">
        <v>0</v>
      </c>
      <c r="AP39" s="488">
        <v>0</v>
      </c>
      <c r="AQ39" s="487">
        <v>65.08</v>
      </c>
      <c r="AR39" s="486">
        <v>4</v>
      </c>
      <c r="AS39" s="486">
        <v>0</v>
      </c>
      <c r="AT39" s="485">
        <v>0</v>
      </c>
      <c r="AU39" s="486">
        <v>10</v>
      </c>
      <c r="AV39" s="489">
        <v>1</v>
      </c>
      <c r="AW39" s="491">
        <v>2.1</v>
      </c>
      <c r="AX39" s="492">
        <v>10</v>
      </c>
      <c r="AY39" s="486">
        <v>10</v>
      </c>
      <c r="AZ39" s="499">
        <v>1</v>
      </c>
      <c r="BA39" s="491">
        <v>6</v>
      </c>
      <c r="BB39" s="487">
        <v>6</v>
      </c>
      <c r="BC39" s="487">
        <v>4</v>
      </c>
      <c r="BD39" s="487">
        <v>9</v>
      </c>
      <c r="BE39" s="491">
        <v>6.25</v>
      </c>
      <c r="BF39" s="491">
        <v>6.19</v>
      </c>
      <c r="BG39" s="589"/>
      <c r="BH39" s="567"/>
      <c r="BI39" s="589">
        <v>16</v>
      </c>
      <c r="BJ39" s="589" t="s">
        <v>79</v>
      </c>
      <c r="BK39" s="561">
        <v>0.55897612228731597</v>
      </c>
      <c r="BL39" s="566"/>
      <c r="BM39" s="583">
        <v>68185</v>
      </c>
      <c r="BN39" s="563" t="s">
        <v>79</v>
      </c>
      <c r="BO39" s="563"/>
      <c r="BP39" s="571"/>
      <c r="BQ39" s="588">
        <v>0.3</v>
      </c>
      <c r="BR39" s="589" t="s">
        <v>78</v>
      </c>
      <c r="BS39" s="564">
        <v>1</v>
      </c>
      <c r="BT39" s="563"/>
      <c r="BU39" s="563">
        <v>1</v>
      </c>
      <c r="BV39" s="563"/>
      <c r="BW39" s="563"/>
      <c r="BX39" s="563">
        <v>3</v>
      </c>
      <c r="BY39" s="563">
        <v>2</v>
      </c>
      <c r="BZ39" s="554">
        <v>11</v>
      </c>
      <c r="CA39" s="563"/>
      <c r="CB39" s="486">
        <v>9</v>
      </c>
      <c r="CI39" s="541">
        <v>0.98935667299642271</v>
      </c>
      <c r="CJ39" s="506">
        <f t="shared" si="56"/>
        <v>0.99</v>
      </c>
    </row>
    <row r="40" spans="1:88" x14ac:dyDescent="0.25">
      <c r="A40" s="511" t="s">
        <v>127</v>
      </c>
      <c r="B40" s="515" t="s">
        <v>56</v>
      </c>
      <c r="C40" s="483" t="s">
        <v>59</v>
      </c>
      <c r="D40" s="483" t="s">
        <v>56</v>
      </c>
      <c r="E40" s="483" t="s">
        <v>718</v>
      </c>
      <c r="F40" s="483" t="s">
        <v>796</v>
      </c>
      <c r="G40" s="484" t="s">
        <v>135</v>
      </c>
      <c r="H40" s="486">
        <v>31</v>
      </c>
      <c r="I40" s="486">
        <v>29</v>
      </c>
      <c r="J40" s="486">
        <v>30</v>
      </c>
      <c r="K40" s="486">
        <v>7</v>
      </c>
      <c r="L40" s="487">
        <v>0</v>
      </c>
      <c r="M40" s="486">
        <v>28</v>
      </c>
      <c r="N40" s="486">
        <v>26</v>
      </c>
      <c r="O40" s="489">
        <v>0.93</v>
      </c>
      <c r="P40" s="486">
        <v>26</v>
      </c>
      <c r="Q40" s="486">
        <v>3</v>
      </c>
      <c r="R40" s="489">
        <v>0.12</v>
      </c>
      <c r="S40" s="486">
        <v>28</v>
      </c>
      <c r="T40" s="486">
        <v>13</v>
      </c>
      <c r="U40" s="489">
        <v>0.46</v>
      </c>
      <c r="V40" s="486">
        <v>28</v>
      </c>
      <c r="W40" s="486">
        <v>16</v>
      </c>
      <c r="X40" s="489">
        <v>0.56999999999999995</v>
      </c>
      <c r="Y40" s="489">
        <v>0.18</v>
      </c>
      <c r="Z40" s="486">
        <v>30</v>
      </c>
      <c r="AA40" s="486">
        <v>29</v>
      </c>
      <c r="AB40" s="489">
        <v>0.96666666666666667</v>
      </c>
      <c r="AC40" s="489">
        <v>0.41</v>
      </c>
      <c r="AD40" s="486">
        <v>2</v>
      </c>
      <c r="AE40" s="493">
        <v>0</v>
      </c>
      <c r="AF40" s="486">
        <v>0</v>
      </c>
      <c r="AG40" s="489">
        <v>0</v>
      </c>
      <c r="AH40" s="486">
        <v>0</v>
      </c>
      <c r="AI40" s="489">
        <v>0</v>
      </c>
      <c r="AJ40" s="486">
        <v>0</v>
      </c>
      <c r="AK40" s="489">
        <v>0</v>
      </c>
      <c r="AL40" s="486">
        <v>0</v>
      </c>
      <c r="AM40" s="489">
        <v>0</v>
      </c>
      <c r="AN40" s="488">
        <v>0</v>
      </c>
      <c r="AO40" s="488">
        <v>0</v>
      </c>
      <c r="AP40" s="488">
        <v>0</v>
      </c>
      <c r="AQ40" s="487">
        <v>190.81</v>
      </c>
      <c r="AR40" s="486">
        <v>26</v>
      </c>
      <c r="AS40" s="486">
        <v>0</v>
      </c>
      <c r="AT40" s="486">
        <v>121</v>
      </c>
      <c r="AU40" s="486">
        <v>29</v>
      </c>
      <c r="AV40" s="489">
        <v>1</v>
      </c>
      <c r="AW40" s="487">
        <v>1.69</v>
      </c>
      <c r="AX40" s="486">
        <v>29</v>
      </c>
      <c r="AY40" s="486">
        <v>29</v>
      </c>
      <c r="AZ40" s="489">
        <v>1</v>
      </c>
      <c r="BA40" s="487">
        <v>26</v>
      </c>
      <c r="BB40" s="487">
        <v>27</v>
      </c>
      <c r="BC40" s="487">
        <v>20</v>
      </c>
      <c r="BD40" s="487">
        <v>27</v>
      </c>
      <c r="BE40" s="487">
        <v>25</v>
      </c>
      <c r="BF40" s="487">
        <v>25.92</v>
      </c>
      <c r="BG40" s="567"/>
      <c r="BH40" s="567"/>
      <c r="BI40" s="567">
        <v>26</v>
      </c>
      <c r="BJ40" s="567" t="s">
        <v>78</v>
      </c>
      <c r="BK40" s="561">
        <v>0.97736289863451731</v>
      </c>
      <c r="BL40" s="566" t="s">
        <v>317</v>
      </c>
      <c r="BM40" s="583">
        <v>100813</v>
      </c>
      <c r="BN40" s="563" t="s">
        <v>79</v>
      </c>
      <c r="BO40" s="563"/>
      <c r="BP40" s="566"/>
      <c r="BQ40" s="588">
        <v>0.21</v>
      </c>
      <c r="BR40" s="567" t="s">
        <v>78</v>
      </c>
      <c r="BS40" s="564">
        <v>1</v>
      </c>
      <c r="BT40" s="563"/>
      <c r="BU40" s="563">
        <v>1</v>
      </c>
      <c r="BV40" s="563"/>
      <c r="BW40" s="563"/>
      <c r="BX40" s="563">
        <v>3</v>
      </c>
      <c r="BY40" s="563">
        <v>2</v>
      </c>
      <c r="BZ40" s="554">
        <v>11</v>
      </c>
      <c r="CA40" s="563"/>
      <c r="CB40" s="486">
        <v>25</v>
      </c>
      <c r="CI40" s="488">
        <v>0.9955345573881802</v>
      </c>
      <c r="CJ40" s="506">
        <f t="shared" si="56"/>
        <v>1</v>
      </c>
    </row>
    <row r="41" spans="1:88" x14ac:dyDescent="0.25">
      <c r="A41" s="511" t="s">
        <v>127</v>
      </c>
      <c r="B41" s="515" t="s">
        <v>56</v>
      </c>
      <c r="C41" s="483" t="s">
        <v>719</v>
      </c>
      <c r="D41" s="483" t="s">
        <v>56</v>
      </c>
      <c r="E41" s="483" t="s">
        <v>284</v>
      </c>
      <c r="F41" s="483" t="s">
        <v>797</v>
      </c>
      <c r="G41" s="484" t="s">
        <v>135</v>
      </c>
      <c r="H41" s="486">
        <v>9</v>
      </c>
      <c r="I41" s="486">
        <v>9</v>
      </c>
      <c r="J41" s="486">
        <v>9</v>
      </c>
      <c r="K41" s="486">
        <v>2</v>
      </c>
      <c r="L41" s="487">
        <v>0</v>
      </c>
      <c r="M41" s="486">
        <v>9</v>
      </c>
      <c r="N41" s="486">
        <v>8</v>
      </c>
      <c r="O41" s="489">
        <v>0.89</v>
      </c>
      <c r="P41" s="486">
        <v>8</v>
      </c>
      <c r="Q41" s="486">
        <v>1</v>
      </c>
      <c r="R41" s="489">
        <v>0.13</v>
      </c>
      <c r="S41" s="486">
        <v>8</v>
      </c>
      <c r="T41" s="486">
        <v>0</v>
      </c>
      <c r="U41" s="489">
        <v>0</v>
      </c>
      <c r="V41" s="486">
        <v>8</v>
      </c>
      <c r="W41" s="486">
        <v>1</v>
      </c>
      <c r="X41" s="489">
        <v>0.13</v>
      </c>
      <c r="Y41" s="489">
        <v>0.25</v>
      </c>
      <c r="Z41" s="486">
        <v>9</v>
      </c>
      <c r="AA41" s="486">
        <v>9</v>
      </c>
      <c r="AB41" s="489">
        <v>1</v>
      </c>
      <c r="AC41" s="489">
        <v>1</v>
      </c>
      <c r="AD41" s="486">
        <v>1</v>
      </c>
      <c r="AE41" s="493">
        <v>0</v>
      </c>
      <c r="AF41" s="486">
        <v>0</v>
      </c>
      <c r="AG41" s="489">
        <v>0</v>
      </c>
      <c r="AH41" s="486">
        <v>0</v>
      </c>
      <c r="AI41" s="489">
        <v>0</v>
      </c>
      <c r="AJ41" s="486">
        <v>1</v>
      </c>
      <c r="AK41" s="489">
        <v>1</v>
      </c>
      <c r="AL41" s="486">
        <v>1</v>
      </c>
      <c r="AM41" s="489">
        <v>1</v>
      </c>
      <c r="AN41" s="488">
        <v>0</v>
      </c>
      <c r="AO41" s="488">
        <v>0</v>
      </c>
      <c r="AP41" s="488">
        <v>0</v>
      </c>
      <c r="AQ41" s="487">
        <v>61.67</v>
      </c>
      <c r="AR41" s="486">
        <v>9</v>
      </c>
      <c r="AS41" s="486">
        <v>0</v>
      </c>
      <c r="AT41" s="485">
        <v>0</v>
      </c>
      <c r="AU41" s="486">
        <v>9</v>
      </c>
      <c r="AV41" s="489">
        <v>1</v>
      </c>
      <c r="AW41" s="487">
        <v>2</v>
      </c>
      <c r="AX41" s="486">
        <v>9</v>
      </c>
      <c r="AY41" s="486">
        <v>9</v>
      </c>
      <c r="AZ41" s="489">
        <v>1</v>
      </c>
      <c r="BA41" s="487">
        <v>7</v>
      </c>
      <c r="BB41" s="487">
        <v>7</v>
      </c>
      <c r="BC41" s="487">
        <v>5</v>
      </c>
      <c r="BD41" s="487">
        <v>7</v>
      </c>
      <c r="BE41" s="487">
        <v>6.5</v>
      </c>
      <c r="BF41" s="487">
        <v>7.13</v>
      </c>
      <c r="BG41" s="567"/>
      <c r="BH41" s="567"/>
      <c r="BI41" s="567">
        <v>12</v>
      </c>
      <c r="BJ41" s="567" t="s">
        <v>78</v>
      </c>
      <c r="BK41" s="561">
        <v>0.80359325460644215</v>
      </c>
      <c r="BL41" s="566" t="s">
        <v>317</v>
      </c>
      <c r="BM41" s="583">
        <v>36273</v>
      </c>
      <c r="BN41" s="563" t="s">
        <v>79</v>
      </c>
      <c r="BO41" s="563"/>
      <c r="BP41" s="566"/>
      <c r="BQ41" s="588">
        <v>0.11</v>
      </c>
      <c r="BR41" s="567" t="s">
        <v>78</v>
      </c>
      <c r="BS41" s="564">
        <v>1</v>
      </c>
      <c r="BT41" s="563"/>
      <c r="BU41" s="563">
        <v>1</v>
      </c>
      <c r="BV41" s="563"/>
      <c r="BW41" s="563"/>
      <c r="BX41" s="563">
        <v>3</v>
      </c>
      <c r="BY41" s="563">
        <v>2</v>
      </c>
      <c r="BZ41" s="554">
        <v>11</v>
      </c>
      <c r="CA41" s="563"/>
      <c r="CB41" s="486">
        <v>8</v>
      </c>
      <c r="CI41" s="541">
        <v>1.000410940331949</v>
      </c>
      <c r="CJ41" s="506">
        <f t="shared" si="56"/>
        <v>1</v>
      </c>
    </row>
    <row r="42" spans="1:88" x14ac:dyDescent="0.25">
      <c r="A42" s="511" t="s">
        <v>127</v>
      </c>
      <c r="B42" s="515" t="s">
        <v>56</v>
      </c>
      <c r="C42" s="483" t="s">
        <v>192</v>
      </c>
      <c r="D42" s="483" t="s">
        <v>56</v>
      </c>
      <c r="E42" s="483" t="s">
        <v>720</v>
      </c>
      <c r="F42" s="483" t="s">
        <v>798</v>
      </c>
      <c r="G42" s="484" t="s">
        <v>135</v>
      </c>
      <c r="H42" s="486">
        <v>23</v>
      </c>
      <c r="I42" s="486">
        <v>21</v>
      </c>
      <c r="J42" s="486">
        <v>22</v>
      </c>
      <c r="K42" s="486">
        <v>2</v>
      </c>
      <c r="L42" s="487">
        <v>0</v>
      </c>
      <c r="M42" s="486">
        <v>23</v>
      </c>
      <c r="N42" s="486">
        <v>21</v>
      </c>
      <c r="O42" s="489">
        <v>0.91</v>
      </c>
      <c r="P42" s="486">
        <v>20</v>
      </c>
      <c r="Q42" s="486">
        <v>3</v>
      </c>
      <c r="R42" s="489">
        <v>0.15</v>
      </c>
      <c r="S42" s="486">
        <v>20</v>
      </c>
      <c r="T42" s="486">
        <v>15</v>
      </c>
      <c r="U42" s="489">
        <v>0.75</v>
      </c>
      <c r="V42" s="486">
        <v>20</v>
      </c>
      <c r="W42" s="486">
        <v>18</v>
      </c>
      <c r="X42" s="489">
        <v>0.9</v>
      </c>
      <c r="Y42" s="489">
        <v>0.15</v>
      </c>
      <c r="Z42" s="486">
        <v>22</v>
      </c>
      <c r="AA42" s="486">
        <v>21</v>
      </c>
      <c r="AB42" s="489">
        <v>0.95454545454545459</v>
      </c>
      <c r="AC42" s="489">
        <v>0.19</v>
      </c>
      <c r="AD42" s="486">
        <v>0</v>
      </c>
      <c r="AE42" s="493">
        <v>0</v>
      </c>
      <c r="AF42" s="486">
        <v>0</v>
      </c>
      <c r="AG42" s="489">
        <v>0</v>
      </c>
      <c r="AH42" s="486">
        <v>0</v>
      </c>
      <c r="AI42" s="489">
        <v>0</v>
      </c>
      <c r="AJ42" s="486">
        <v>0</v>
      </c>
      <c r="AK42" s="489">
        <v>0</v>
      </c>
      <c r="AL42" s="486">
        <v>0</v>
      </c>
      <c r="AM42" s="489">
        <v>0</v>
      </c>
      <c r="AN42" s="488">
        <v>3.3E-3</v>
      </c>
      <c r="AO42" s="488">
        <v>6.7000000000000002E-3</v>
      </c>
      <c r="AP42" s="488">
        <v>0.01</v>
      </c>
      <c r="AQ42" s="487">
        <v>89.52</v>
      </c>
      <c r="AR42" s="486">
        <v>2</v>
      </c>
      <c r="AS42" s="486">
        <v>0</v>
      </c>
      <c r="AT42" s="486">
        <v>87</v>
      </c>
      <c r="AU42" s="486">
        <v>21</v>
      </c>
      <c r="AV42" s="489">
        <v>1</v>
      </c>
      <c r="AW42" s="487">
        <v>2.71</v>
      </c>
      <c r="AX42" s="486">
        <v>21</v>
      </c>
      <c r="AY42" s="486">
        <v>21</v>
      </c>
      <c r="AZ42" s="489">
        <v>1</v>
      </c>
      <c r="BA42" s="487">
        <v>20</v>
      </c>
      <c r="BB42" s="487">
        <v>20</v>
      </c>
      <c r="BC42" s="487">
        <v>15</v>
      </c>
      <c r="BD42" s="487">
        <v>19</v>
      </c>
      <c r="BE42" s="487">
        <v>18.5</v>
      </c>
      <c r="BF42" s="487">
        <v>19.72</v>
      </c>
      <c r="BG42" s="567"/>
      <c r="BH42" s="567"/>
      <c r="BI42" s="567">
        <v>20</v>
      </c>
      <c r="BJ42" s="567" t="s">
        <v>78</v>
      </c>
      <c r="BK42" s="561">
        <v>0.93655581144752686</v>
      </c>
      <c r="BL42" s="566" t="s">
        <v>317</v>
      </c>
      <c r="BM42" s="583">
        <v>10592</v>
      </c>
      <c r="BN42" s="563" t="s">
        <v>79</v>
      </c>
      <c r="BO42" s="563"/>
      <c r="BP42" s="566"/>
      <c r="BQ42" s="588">
        <v>0.67</v>
      </c>
      <c r="BR42" s="567" t="s">
        <v>78</v>
      </c>
      <c r="BS42" s="564">
        <v>1</v>
      </c>
      <c r="BT42" s="563"/>
      <c r="BU42" s="563">
        <v>1</v>
      </c>
      <c r="BV42" s="563"/>
      <c r="BW42" s="563"/>
      <c r="BX42" s="563">
        <v>3</v>
      </c>
      <c r="BY42" s="563">
        <v>2</v>
      </c>
      <c r="BZ42" s="554">
        <v>11</v>
      </c>
      <c r="CA42" s="563"/>
      <c r="CB42" s="486">
        <v>19</v>
      </c>
      <c r="CI42" s="488">
        <v>0.97338749166406291</v>
      </c>
      <c r="CJ42" s="506">
        <f t="shared" si="56"/>
        <v>0.97</v>
      </c>
    </row>
    <row r="43" spans="1:88" x14ac:dyDescent="0.25">
      <c r="A43" s="511" t="s">
        <v>127</v>
      </c>
      <c r="B43" s="515" t="s">
        <v>145</v>
      </c>
      <c r="C43" s="483" t="s">
        <v>693</v>
      </c>
      <c r="D43" s="483" t="s">
        <v>692</v>
      </c>
      <c r="E43" s="483" t="s">
        <v>694</v>
      </c>
      <c r="F43" s="483" t="s">
        <v>799</v>
      </c>
      <c r="G43" s="484" t="s">
        <v>283</v>
      </c>
      <c r="H43" s="486">
        <v>55</v>
      </c>
      <c r="I43" s="486">
        <v>29</v>
      </c>
      <c r="J43" s="486">
        <v>38</v>
      </c>
      <c r="K43" s="486">
        <v>41</v>
      </c>
      <c r="L43" s="487">
        <v>0</v>
      </c>
      <c r="M43" s="486">
        <v>39</v>
      </c>
      <c r="N43" s="486">
        <v>36</v>
      </c>
      <c r="O43" s="489">
        <v>0.92</v>
      </c>
      <c r="P43" s="486">
        <v>31</v>
      </c>
      <c r="Q43" s="486">
        <v>9</v>
      </c>
      <c r="R43" s="489">
        <v>0.28999999999999998</v>
      </c>
      <c r="S43" s="486">
        <v>31</v>
      </c>
      <c r="T43" s="486">
        <v>6</v>
      </c>
      <c r="U43" s="489">
        <v>0.19</v>
      </c>
      <c r="V43" s="486">
        <v>31</v>
      </c>
      <c r="W43" s="486">
        <v>13</v>
      </c>
      <c r="X43" s="489">
        <v>0.42</v>
      </c>
      <c r="Y43" s="489">
        <v>0.61</v>
      </c>
      <c r="Z43" s="486">
        <v>38</v>
      </c>
      <c r="AA43" s="486">
        <v>38</v>
      </c>
      <c r="AB43" s="489">
        <v>1</v>
      </c>
      <c r="AC43" s="489">
        <v>0.28000000000000003</v>
      </c>
      <c r="AD43" s="486">
        <v>36</v>
      </c>
      <c r="AE43" s="493">
        <v>0</v>
      </c>
      <c r="AF43" s="486">
        <v>0</v>
      </c>
      <c r="AG43" s="489">
        <v>0</v>
      </c>
      <c r="AH43" s="486">
        <v>0</v>
      </c>
      <c r="AI43" s="489">
        <v>0</v>
      </c>
      <c r="AJ43" s="486">
        <v>0</v>
      </c>
      <c r="AK43" s="489">
        <v>0</v>
      </c>
      <c r="AL43" s="486">
        <v>0</v>
      </c>
      <c r="AM43" s="489">
        <v>0</v>
      </c>
      <c r="AN43" s="488">
        <v>0</v>
      </c>
      <c r="AO43" s="488">
        <v>0</v>
      </c>
      <c r="AP43" s="488">
        <v>0</v>
      </c>
      <c r="AQ43" s="487">
        <v>41.69</v>
      </c>
      <c r="AR43" s="485">
        <v>0</v>
      </c>
      <c r="AS43" s="486">
        <v>77</v>
      </c>
      <c r="AT43" s="486">
        <v>46</v>
      </c>
      <c r="AU43" s="486">
        <v>18</v>
      </c>
      <c r="AV43" s="489">
        <v>0.62</v>
      </c>
      <c r="AW43" s="487">
        <v>1.72</v>
      </c>
      <c r="AX43" s="486">
        <v>29</v>
      </c>
      <c r="AY43" s="486">
        <v>28</v>
      </c>
      <c r="AZ43" s="489">
        <v>0.97</v>
      </c>
      <c r="BA43" s="487">
        <v>11</v>
      </c>
      <c r="BB43" s="487">
        <v>10</v>
      </c>
      <c r="BC43" s="487">
        <v>2</v>
      </c>
      <c r="BD43" s="487">
        <v>15</v>
      </c>
      <c r="BE43" s="487">
        <v>9.5</v>
      </c>
      <c r="BF43" s="487">
        <v>10.33</v>
      </c>
      <c r="BG43" s="567"/>
      <c r="BH43" s="567"/>
      <c r="BI43" s="567">
        <v>10</v>
      </c>
      <c r="BJ43" s="567" t="s">
        <v>78</v>
      </c>
      <c r="BK43" s="561">
        <v>0.99999242016539203</v>
      </c>
      <c r="BL43" s="566" t="s">
        <v>317</v>
      </c>
      <c r="BM43" s="583">
        <v>60121</v>
      </c>
      <c r="BN43" s="563" t="s">
        <v>79</v>
      </c>
      <c r="BO43" s="563"/>
      <c r="BP43" s="566"/>
      <c r="BQ43" s="588">
        <v>0.03</v>
      </c>
      <c r="BR43" s="567" t="s">
        <v>78</v>
      </c>
      <c r="BS43" s="564">
        <v>1</v>
      </c>
      <c r="BT43" s="563"/>
      <c r="BU43" s="563">
        <v>1</v>
      </c>
      <c r="BV43" s="563"/>
      <c r="BW43" s="563"/>
      <c r="BX43" s="563">
        <v>3</v>
      </c>
      <c r="BY43" s="563">
        <v>2</v>
      </c>
      <c r="BZ43" s="554">
        <v>11</v>
      </c>
      <c r="CA43" s="563"/>
      <c r="CB43" s="486">
        <v>18</v>
      </c>
      <c r="CI43" s="541">
        <v>0.96747660970869664</v>
      </c>
      <c r="CJ43" s="506">
        <f t="shared" si="56"/>
        <v>0.97</v>
      </c>
    </row>
    <row r="44" spans="1:88" x14ac:dyDescent="0.25">
      <c r="A44" s="511" t="s">
        <v>127</v>
      </c>
      <c r="B44" s="515" t="s">
        <v>145</v>
      </c>
      <c r="C44" s="483" t="s">
        <v>147</v>
      </c>
      <c r="D44" s="483" t="s">
        <v>692</v>
      </c>
      <c r="E44" s="483" t="s">
        <v>800</v>
      </c>
      <c r="F44" s="483" t="s">
        <v>801</v>
      </c>
      <c r="G44" s="484" t="s">
        <v>135</v>
      </c>
      <c r="H44" s="486">
        <v>61</v>
      </c>
      <c r="I44" s="486">
        <v>39</v>
      </c>
      <c r="J44" s="486">
        <v>42</v>
      </c>
      <c r="K44" s="486">
        <v>32</v>
      </c>
      <c r="L44" s="487">
        <v>0</v>
      </c>
      <c r="M44" s="486">
        <v>60</v>
      </c>
      <c r="N44" s="486">
        <v>60</v>
      </c>
      <c r="O44" s="489">
        <v>1</v>
      </c>
      <c r="P44" s="486">
        <v>33</v>
      </c>
      <c r="Q44" s="486">
        <v>9</v>
      </c>
      <c r="R44" s="489">
        <v>0.27272727272727271</v>
      </c>
      <c r="S44" s="486">
        <v>33</v>
      </c>
      <c r="T44" s="486">
        <v>6</v>
      </c>
      <c r="U44" s="489">
        <v>0.18181818181818182</v>
      </c>
      <c r="V44" s="486">
        <v>33</v>
      </c>
      <c r="W44" s="486">
        <v>14</v>
      </c>
      <c r="X44" s="489">
        <v>0.42424242424242425</v>
      </c>
      <c r="Y44" s="489">
        <v>0.49</v>
      </c>
      <c r="Z44" s="486">
        <v>42</v>
      </c>
      <c r="AA44" s="486">
        <v>42</v>
      </c>
      <c r="AB44" s="489">
        <v>1</v>
      </c>
      <c r="AC44" s="489">
        <v>0.495</v>
      </c>
      <c r="AD44" s="486">
        <v>30</v>
      </c>
      <c r="AE44" s="493">
        <v>0</v>
      </c>
      <c r="AF44" s="486">
        <v>0</v>
      </c>
      <c r="AG44" s="489">
        <v>0</v>
      </c>
      <c r="AH44" s="486">
        <v>1</v>
      </c>
      <c r="AI44" s="489">
        <v>3.3333333333333333E-2</v>
      </c>
      <c r="AJ44" s="486">
        <v>0</v>
      </c>
      <c r="AK44" s="489">
        <v>0</v>
      </c>
      <c r="AL44" s="486">
        <v>1</v>
      </c>
      <c r="AM44" s="489">
        <v>3.3333333333333333E-2</v>
      </c>
      <c r="AN44" s="488">
        <v>0</v>
      </c>
      <c r="AO44" s="488">
        <v>6.4999999999999997E-4</v>
      </c>
      <c r="AP44" s="488">
        <v>6.4999999999999997E-4</v>
      </c>
      <c r="AQ44" s="487">
        <v>104.015</v>
      </c>
      <c r="AR44" s="485">
        <v>24</v>
      </c>
      <c r="AS44" s="486">
        <v>13</v>
      </c>
      <c r="AT44" s="486">
        <v>17.5</v>
      </c>
      <c r="AU44" s="486">
        <v>39</v>
      </c>
      <c r="AV44" s="489">
        <v>1</v>
      </c>
      <c r="AW44" s="487">
        <v>3.1799999999999997</v>
      </c>
      <c r="AX44" s="486">
        <v>39</v>
      </c>
      <c r="AY44" s="486">
        <v>39</v>
      </c>
      <c r="AZ44" s="489">
        <v>1</v>
      </c>
      <c r="BA44" s="487">
        <v>24</v>
      </c>
      <c r="BB44" s="487">
        <v>22</v>
      </c>
      <c r="BC44" s="487">
        <v>9</v>
      </c>
      <c r="BD44" s="487">
        <v>23</v>
      </c>
      <c r="BE44" s="487">
        <v>19.5</v>
      </c>
      <c r="BF44" s="487">
        <v>21.610000000000003</v>
      </c>
      <c r="BG44" s="567"/>
      <c r="BH44" s="567"/>
      <c r="BI44" s="567">
        <v>21</v>
      </c>
      <c r="BJ44" s="567" t="s">
        <v>79</v>
      </c>
      <c r="BK44" s="561">
        <v>1</v>
      </c>
      <c r="BL44" s="566" t="s">
        <v>317</v>
      </c>
      <c r="BM44" s="583">
        <v>84138</v>
      </c>
      <c r="BN44" s="563" t="s">
        <v>79</v>
      </c>
      <c r="BO44" s="563"/>
      <c r="BP44" s="566"/>
      <c r="BQ44" s="588">
        <v>9.5000000000000001E-2</v>
      </c>
      <c r="BR44" s="567" t="s">
        <v>78</v>
      </c>
      <c r="BS44" s="564">
        <v>1</v>
      </c>
      <c r="BT44" s="563"/>
      <c r="BU44" s="563">
        <v>1</v>
      </c>
      <c r="BV44" s="563"/>
      <c r="BW44" s="563"/>
      <c r="BX44" s="563">
        <v>3</v>
      </c>
      <c r="BY44" s="563">
        <v>2</v>
      </c>
      <c r="BZ44" s="554">
        <v>11</v>
      </c>
      <c r="CA44" s="563"/>
      <c r="CB44" s="486">
        <v>38</v>
      </c>
      <c r="CI44" s="488"/>
      <c r="CJ44" s="506">
        <f t="shared" si="56"/>
        <v>0</v>
      </c>
    </row>
    <row r="45" spans="1:88" x14ac:dyDescent="0.25">
      <c r="A45" s="511" t="s">
        <v>127</v>
      </c>
      <c r="B45" s="515" t="s">
        <v>48</v>
      </c>
      <c r="C45" s="483" t="s">
        <v>169</v>
      </c>
      <c r="D45" s="483" t="s">
        <v>802</v>
      </c>
      <c r="E45" s="483" t="s">
        <v>705</v>
      </c>
      <c r="F45" s="483" t="s">
        <v>803</v>
      </c>
      <c r="G45" s="484" t="s">
        <v>125</v>
      </c>
      <c r="H45" s="486">
        <v>37</v>
      </c>
      <c r="I45" s="486">
        <v>36</v>
      </c>
      <c r="J45" s="486">
        <v>37</v>
      </c>
      <c r="K45" s="486">
        <v>13</v>
      </c>
      <c r="L45" s="487">
        <v>0</v>
      </c>
      <c r="M45" s="486">
        <v>11</v>
      </c>
      <c r="N45" s="486">
        <v>11</v>
      </c>
      <c r="O45" s="489">
        <v>1</v>
      </c>
      <c r="P45" s="486">
        <v>24</v>
      </c>
      <c r="Q45" s="486">
        <v>0</v>
      </c>
      <c r="R45" s="489">
        <v>0</v>
      </c>
      <c r="S45" s="486">
        <v>26</v>
      </c>
      <c r="T45" s="486">
        <v>7</v>
      </c>
      <c r="U45" s="489">
        <v>0.27</v>
      </c>
      <c r="V45" s="486">
        <v>26</v>
      </c>
      <c r="W45" s="486">
        <v>7</v>
      </c>
      <c r="X45" s="489">
        <v>0.27</v>
      </c>
      <c r="Y45" s="489">
        <v>0.35</v>
      </c>
      <c r="Z45" s="486">
        <v>37</v>
      </c>
      <c r="AA45" s="486">
        <v>33</v>
      </c>
      <c r="AB45" s="489">
        <v>0.89189189189189189</v>
      </c>
      <c r="AC45" s="489">
        <v>0.69</v>
      </c>
      <c r="AD45" s="486">
        <v>11</v>
      </c>
      <c r="AE45" s="493">
        <v>59.91</v>
      </c>
      <c r="AF45" s="486">
        <v>0</v>
      </c>
      <c r="AG45" s="489">
        <v>0</v>
      </c>
      <c r="AH45" s="486">
        <v>1</v>
      </c>
      <c r="AI45" s="489">
        <v>0.09</v>
      </c>
      <c r="AJ45" s="486">
        <v>0</v>
      </c>
      <c r="AK45" s="489">
        <v>0</v>
      </c>
      <c r="AL45" s="486">
        <v>1</v>
      </c>
      <c r="AM45" s="489">
        <v>0.09</v>
      </c>
      <c r="AN45" s="488">
        <v>0</v>
      </c>
      <c r="AO45" s="488">
        <v>0</v>
      </c>
      <c r="AP45" s="488">
        <v>0</v>
      </c>
      <c r="AQ45" s="487">
        <v>111.95</v>
      </c>
      <c r="AR45" s="485">
        <v>0</v>
      </c>
      <c r="AS45" s="485">
        <v>0</v>
      </c>
      <c r="AT45" s="485">
        <v>0</v>
      </c>
      <c r="AU45" s="486">
        <v>37</v>
      </c>
      <c r="AV45" s="489">
        <v>1</v>
      </c>
      <c r="AW45" s="487">
        <v>2.0299999999999998</v>
      </c>
      <c r="AX45" s="486">
        <v>37</v>
      </c>
      <c r="AY45" s="486">
        <v>37</v>
      </c>
      <c r="AZ45" s="489">
        <v>1</v>
      </c>
      <c r="BA45" s="487">
        <v>21</v>
      </c>
      <c r="BB45" s="487">
        <v>18</v>
      </c>
      <c r="BC45" s="487">
        <v>22</v>
      </c>
      <c r="BD45" s="487">
        <v>24</v>
      </c>
      <c r="BE45" s="487">
        <v>21.25</v>
      </c>
      <c r="BF45" s="487">
        <v>19.21</v>
      </c>
      <c r="BG45" s="567"/>
      <c r="BH45" s="567"/>
      <c r="BI45" s="567"/>
      <c r="BJ45" s="567" t="s">
        <v>78</v>
      </c>
      <c r="BK45" s="561">
        <v>1</v>
      </c>
      <c r="BL45" s="566" t="s">
        <v>317</v>
      </c>
      <c r="BM45" s="583">
        <v>97559</v>
      </c>
      <c r="BN45" s="563" t="s">
        <v>79</v>
      </c>
      <c r="BO45" s="563"/>
      <c r="BP45" s="566"/>
      <c r="BQ45" s="588">
        <v>1</v>
      </c>
      <c r="BR45" s="567" t="s">
        <v>78</v>
      </c>
      <c r="BS45" s="564">
        <v>1</v>
      </c>
      <c r="BT45" s="563"/>
      <c r="BU45" s="563">
        <v>1</v>
      </c>
      <c r="BV45" s="563"/>
      <c r="BW45" s="563"/>
      <c r="BX45" s="563">
        <v>3</v>
      </c>
      <c r="BY45" s="563">
        <v>2</v>
      </c>
      <c r="BZ45" s="554">
        <v>11</v>
      </c>
      <c r="CA45" s="563"/>
      <c r="CB45" s="486">
        <v>11</v>
      </c>
      <c r="CI45" s="541">
        <v>0.78039474870069392</v>
      </c>
      <c r="CJ45" s="506">
        <f t="shared" si="56"/>
        <v>0.78</v>
      </c>
    </row>
    <row r="46" spans="1:88" x14ac:dyDescent="0.25">
      <c r="A46" s="511" t="s">
        <v>127</v>
      </c>
      <c r="B46" s="515" t="s">
        <v>48</v>
      </c>
      <c r="C46" s="483" t="s">
        <v>172</v>
      </c>
      <c r="D46" s="483" t="s">
        <v>802</v>
      </c>
      <c r="E46" s="483" t="s">
        <v>707</v>
      </c>
      <c r="F46" s="483" t="s">
        <v>804</v>
      </c>
      <c r="G46" s="484" t="s">
        <v>135</v>
      </c>
      <c r="H46" s="486">
        <v>39</v>
      </c>
      <c r="I46" s="486">
        <v>15</v>
      </c>
      <c r="J46" s="486">
        <v>16</v>
      </c>
      <c r="K46" s="486">
        <v>2</v>
      </c>
      <c r="L46" s="487">
        <v>0</v>
      </c>
      <c r="M46" s="486">
        <v>39</v>
      </c>
      <c r="N46" s="486">
        <v>38</v>
      </c>
      <c r="O46" s="489">
        <v>0.97</v>
      </c>
      <c r="P46" s="486">
        <v>12</v>
      </c>
      <c r="Q46" s="486">
        <v>1</v>
      </c>
      <c r="R46" s="489">
        <v>0.08</v>
      </c>
      <c r="S46" s="486">
        <v>12</v>
      </c>
      <c r="T46" s="486">
        <v>3</v>
      </c>
      <c r="U46" s="489">
        <v>0.25</v>
      </c>
      <c r="V46" s="486">
        <v>12</v>
      </c>
      <c r="W46" s="486">
        <v>4</v>
      </c>
      <c r="X46" s="489">
        <v>0.33</v>
      </c>
      <c r="Y46" s="489">
        <v>0.33</v>
      </c>
      <c r="Z46" s="486">
        <v>16</v>
      </c>
      <c r="AA46" s="486">
        <v>16</v>
      </c>
      <c r="AB46" s="489">
        <v>1</v>
      </c>
      <c r="AC46" s="489">
        <v>7.0000000000000007E-2</v>
      </c>
      <c r="AD46" s="486">
        <v>1</v>
      </c>
      <c r="AE46" s="493">
        <v>0</v>
      </c>
      <c r="AF46" s="486">
        <v>0</v>
      </c>
      <c r="AG46" s="489">
        <v>0</v>
      </c>
      <c r="AH46" s="486">
        <v>0</v>
      </c>
      <c r="AI46" s="489">
        <v>0</v>
      </c>
      <c r="AJ46" s="486">
        <v>0</v>
      </c>
      <c r="AK46" s="489">
        <v>0</v>
      </c>
      <c r="AL46" s="486">
        <v>0</v>
      </c>
      <c r="AM46" s="489">
        <v>0</v>
      </c>
      <c r="AN46" s="488">
        <v>0</v>
      </c>
      <c r="AO46" s="488">
        <v>0</v>
      </c>
      <c r="AP46" s="488">
        <v>0</v>
      </c>
      <c r="AQ46" s="487">
        <v>102.36</v>
      </c>
      <c r="AR46" s="486">
        <v>18</v>
      </c>
      <c r="AS46" s="486">
        <v>0</v>
      </c>
      <c r="AT46" s="486">
        <v>174</v>
      </c>
      <c r="AU46" s="486">
        <v>15</v>
      </c>
      <c r="AV46" s="489">
        <v>1</v>
      </c>
      <c r="AW46" s="487">
        <v>1.1299999999999999</v>
      </c>
      <c r="AX46" s="486">
        <v>15</v>
      </c>
      <c r="AY46" s="486">
        <v>15</v>
      </c>
      <c r="AZ46" s="489">
        <v>1</v>
      </c>
      <c r="BA46" s="487">
        <v>13</v>
      </c>
      <c r="BB46" s="487">
        <v>14</v>
      </c>
      <c r="BC46" s="487">
        <v>14</v>
      </c>
      <c r="BD46" s="487">
        <v>12</v>
      </c>
      <c r="BE46" s="487">
        <v>13.25</v>
      </c>
      <c r="BF46" s="487">
        <v>12.97</v>
      </c>
      <c r="BG46" s="567"/>
      <c r="BH46" s="567"/>
      <c r="BI46" s="567">
        <v>13</v>
      </c>
      <c r="BJ46" s="567" t="s">
        <v>78</v>
      </c>
      <c r="BK46" s="561">
        <v>0.99999475434602436</v>
      </c>
      <c r="BL46" s="566" t="s">
        <v>317</v>
      </c>
      <c r="BM46" s="583">
        <v>39142</v>
      </c>
      <c r="BN46" s="563" t="s">
        <v>79</v>
      </c>
      <c r="BO46" s="563"/>
      <c r="BP46" s="566"/>
      <c r="BQ46" s="588">
        <v>0.93</v>
      </c>
      <c r="BR46" s="567" t="s">
        <v>78</v>
      </c>
      <c r="BS46" s="564">
        <v>1</v>
      </c>
      <c r="BT46" s="563"/>
      <c r="BU46" s="563">
        <v>1</v>
      </c>
      <c r="BV46" s="563"/>
      <c r="BW46" s="563"/>
      <c r="BX46" s="563">
        <v>3</v>
      </c>
      <c r="BY46" s="563">
        <v>2</v>
      </c>
      <c r="BZ46" s="554">
        <v>11</v>
      </c>
      <c r="CA46" s="563"/>
      <c r="CB46" s="486">
        <v>15</v>
      </c>
      <c r="CI46" s="488">
        <v>0.8582026674338793</v>
      </c>
      <c r="CJ46" s="506">
        <f t="shared" si="56"/>
        <v>0.86</v>
      </c>
    </row>
    <row r="47" spans="1:88" x14ac:dyDescent="0.25">
      <c r="A47" s="511" t="s">
        <v>127</v>
      </c>
      <c r="B47" s="515" t="s">
        <v>48</v>
      </c>
      <c r="C47" s="483" t="s">
        <v>173</v>
      </c>
      <c r="D47" s="483" t="s">
        <v>802</v>
      </c>
      <c r="E47" s="483" t="s">
        <v>706</v>
      </c>
      <c r="F47" s="483" t="s">
        <v>805</v>
      </c>
      <c r="G47" s="484" t="s">
        <v>135</v>
      </c>
      <c r="H47" s="486">
        <v>33</v>
      </c>
      <c r="I47" s="486">
        <v>16</v>
      </c>
      <c r="J47" s="486">
        <v>17</v>
      </c>
      <c r="K47" s="486">
        <v>3</v>
      </c>
      <c r="L47" s="487">
        <v>0</v>
      </c>
      <c r="M47" s="486">
        <v>32</v>
      </c>
      <c r="N47" s="486">
        <v>32</v>
      </c>
      <c r="O47" s="489">
        <v>1</v>
      </c>
      <c r="P47" s="486">
        <v>13</v>
      </c>
      <c r="Q47" s="486">
        <v>0</v>
      </c>
      <c r="R47" s="489">
        <v>0</v>
      </c>
      <c r="S47" s="486">
        <v>15</v>
      </c>
      <c r="T47" s="486">
        <v>6</v>
      </c>
      <c r="U47" s="489">
        <v>0.4</v>
      </c>
      <c r="V47" s="486">
        <v>15</v>
      </c>
      <c r="W47" s="486">
        <v>6</v>
      </c>
      <c r="X47" s="489">
        <v>0.4</v>
      </c>
      <c r="Y47" s="489">
        <v>0.33</v>
      </c>
      <c r="Z47" s="486">
        <v>17</v>
      </c>
      <c r="AA47" s="486">
        <v>17</v>
      </c>
      <c r="AB47" s="489">
        <v>1</v>
      </c>
      <c r="AC47" s="489">
        <v>0.19</v>
      </c>
      <c r="AD47" s="486">
        <v>2</v>
      </c>
      <c r="AE47" s="493">
        <v>0</v>
      </c>
      <c r="AF47" s="486">
        <v>0</v>
      </c>
      <c r="AG47" s="489">
        <v>0</v>
      </c>
      <c r="AH47" s="486">
        <v>0</v>
      </c>
      <c r="AI47" s="489">
        <v>0</v>
      </c>
      <c r="AJ47" s="486">
        <v>0</v>
      </c>
      <c r="AK47" s="489">
        <v>0</v>
      </c>
      <c r="AL47" s="486">
        <v>0</v>
      </c>
      <c r="AM47" s="489">
        <v>0</v>
      </c>
      <c r="AN47" s="488">
        <v>0</v>
      </c>
      <c r="AO47" s="488">
        <v>0</v>
      </c>
      <c r="AP47" s="488">
        <v>0</v>
      </c>
      <c r="AQ47" s="487">
        <v>51.97</v>
      </c>
      <c r="AR47" s="486">
        <v>17</v>
      </c>
      <c r="AS47" s="486">
        <v>23</v>
      </c>
      <c r="AT47" s="486">
        <v>62</v>
      </c>
      <c r="AU47" s="486">
        <v>16</v>
      </c>
      <c r="AV47" s="489">
        <v>1</v>
      </c>
      <c r="AW47" s="487">
        <v>1.1299999999999999</v>
      </c>
      <c r="AX47" s="486">
        <v>16</v>
      </c>
      <c r="AY47" s="486">
        <v>16</v>
      </c>
      <c r="AZ47" s="489">
        <v>1</v>
      </c>
      <c r="BA47" s="487">
        <v>16</v>
      </c>
      <c r="BB47" s="487">
        <v>15</v>
      </c>
      <c r="BC47" s="487">
        <v>12</v>
      </c>
      <c r="BD47" s="487">
        <v>16</v>
      </c>
      <c r="BE47" s="487">
        <v>14.75</v>
      </c>
      <c r="BF47" s="487">
        <v>15.04</v>
      </c>
      <c r="BG47" s="567"/>
      <c r="BH47" s="567"/>
      <c r="BI47" s="567">
        <v>12</v>
      </c>
      <c r="BJ47" s="567" t="s">
        <v>78</v>
      </c>
      <c r="BK47" s="561">
        <v>1</v>
      </c>
      <c r="BL47" s="566" t="s">
        <v>317</v>
      </c>
      <c r="BM47" s="583">
        <v>34372</v>
      </c>
      <c r="BN47" s="563" t="s">
        <v>79</v>
      </c>
      <c r="BO47" s="563"/>
      <c r="BP47" s="566"/>
      <c r="BQ47" s="588">
        <v>1</v>
      </c>
      <c r="BR47" s="567" t="s">
        <v>78</v>
      </c>
      <c r="BS47" s="564">
        <v>1</v>
      </c>
      <c r="BT47" s="563"/>
      <c r="BU47" s="563">
        <v>1</v>
      </c>
      <c r="BV47" s="563"/>
      <c r="BW47" s="563"/>
      <c r="BX47" s="563">
        <v>3</v>
      </c>
      <c r="BY47" s="563">
        <v>2</v>
      </c>
      <c r="BZ47" s="554">
        <v>11</v>
      </c>
      <c r="CA47" s="563"/>
      <c r="CB47" s="486">
        <v>15</v>
      </c>
      <c r="CI47" s="541">
        <v>1</v>
      </c>
      <c r="CJ47" s="506">
        <f t="shared" si="56"/>
        <v>1</v>
      </c>
    </row>
    <row r="48" spans="1:88" x14ac:dyDescent="0.25">
      <c r="A48" s="511" t="s">
        <v>127</v>
      </c>
      <c r="B48" s="515" t="s">
        <v>48</v>
      </c>
      <c r="C48" s="483" t="s">
        <v>171</v>
      </c>
      <c r="D48" s="483" t="s">
        <v>802</v>
      </c>
      <c r="E48" s="483" t="s">
        <v>708</v>
      </c>
      <c r="F48" s="483" t="s">
        <v>806</v>
      </c>
      <c r="G48" s="484" t="s">
        <v>135</v>
      </c>
      <c r="H48" s="486">
        <v>50</v>
      </c>
      <c r="I48" s="486">
        <v>20</v>
      </c>
      <c r="J48" s="486">
        <v>23</v>
      </c>
      <c r="K48" s="486">
        <v>9</v>
      </c>
      <c r="L48" s="487">
        <v>0</v>
      </c>
      <c r="M48" s="486">
        <v>49</v>
      </c>
      <c r="N48" s="486">
        <v>49</v>
      </c>
      <c r="O48" s="489">
        <v>1</v>
      </c>
      <c r="P48" s="486">
        <v>22</v>
      </c>
      <c r="Q48" s="486">
        <v>0</v>
      </c>
      <c r="R48" s="489">
        <v>0</v>
      </c>
      <c r="S48" s="486">
        <v>23</v>
      </c>
      <c r="T48" s="486">
        <v>7</v>
      </c>
      <c r="U48" s="489">
        <v>0.3</v>
      </c>
      <c r="V48" s="486">
        <v>23</v>
      </c>
      <c r="W48" s="486">
        <v>7</v>
      </c>
      <c r="X48" s="489">
        <v>0.3</v>
      </c>
      <c r="Y48" s="489">
        <v>0.39</v>
      </c>
      <c r="Z48" s="486">
        <v>23</v>
      </c>
      <c r="AA48" s="486">
        <v>23</v>
      </c>
      <c r="AB48" s="489">
        <v>1</v>
      </c>
      <c r="AC48" s="489">
        <v>0.1</v>
      </c>
      <c r="AD48" s="486">
        <v>8</v>
      </c>
      <c r="AE48" s="493">
        <v>0</v>
      </c>
      <c r="AF48" s="486">
        <v>0</v>
      </c>
      <c r="AG48" s="489">
        <v>0</v>
      </c>
      <c r="AH48" s="486">
        <v>0</v>
      </c>
      <c r="AI48" s="489">
        <v>0</v>
      </c>
      <c r="AJ48" s="486">
        <v>0</v>
      </c>
      <c r="AK48" s="489">
        <v>0</v>
      </c>
      <c r="AL48" s="486">
        <v>0</v>
      </c>
      <c r="AM48" s="489">
        <v>0</v>
      </c>
      <c r="AN48" s="488">
        <v>0</v>
      </c>
      <c r="AO48" s="488">
        <v>0</v>
      </c>
      <c r="AP48" s="488">
        <v>0</v>
      </c>
      <c r="AQ48" s="487">
        <v>79.78</v>
      </c>
      <c r="AR48" s="486">
        <v>28</v>
      </c>
      <c r="AS48" s="486">
        <v>0</v>
      </c>
      <c r="AT48" s="486">
        <v>103</v>
      </c>
      <c r="AU48" s="486">
        <v>20</v>
      </c>
      <c r="AV48" s="489">
        <v>1</v>
      </c>
      <c r="AW48" s="487">
        <v>1.35</v>
      </c>
      <c r="AX48" s="486">
        <v>20</v>
      </c>
      <c r="AY48" s="486">
        <v>20</v>
      </c>
      <c r="AZ48" s="489">
        <v>1</v>
      </c>
      <c r="BA48" s="487">
        <v>18</v>
      </c>
      <c r="BB48" s="487">
        <v>19</v>
      </c>
      <c r="BC48" s="487">
        <v>14</v>
      </c>
      <c r="BD48" s="487">
        <v>18</v>
      </c>
      <c r="BE48" s="487">
        <v>17.25</v>
      </c>
      <c r="BF48" s="487">
        <v>17.96</v>
      </c>
      <c r="BG48" s="567"/>
      <c r="BH48" s="567"/>
      <c r="BI48" s="567">
        <v>18</v>
      </c>
      <c r="BJ48" s="567" t="s">
        <v>78</v>
      </c>
      <c r="BK48" s="561">
        <v>0.98482253714089996</v>
      </c>
      <c r="BL48" s="566" t="s">
        <v>317</v>
      </c>
      <c r="BM48" s="583">
        <v>59124</v>
      </c>
      <c r="BN48" s="563" t="s">
        <v>79</v>
      </c>
      <c r="BO48" s="563"/>
      <c r="BP48" s="566"/>
      <c r="BQ48" s="588">
        <v>1</v>
      </c>
      <c r="BR48" s="567" t="s">
        <v>78</v>
      </c>
      <c r="BS48" s="564">
        <v>1</v>
      </c>
      <c r="BT48" s="563"/>
      <c r="BU48" s="563">
        <v>1</v>
      </c>
      <c r="BV48" s="563"/>
      <c r="BW48" s="563"/>
      <c r="BX48" s="563">
        <v>3</v>
      </c>
      <c r="BY48" s="563">
        <v>2</v>
      </c>
      <c r="BZ48" s="554">
        <v>11</v>
      </c>
      <c r="CA48" s="563"/>
      <c r="CB48" s="486">
        <v>19</v>
      </c>
      <c r="CI48" s="488">
        <v>0.98016573675165386</v>
      </c>
      <c r="CJ48" s="506">
        <f t="shared" si="56"/>
        <v>0.98</v>
      </c>
    </row>
    <row r="49" spans="1:88" x14ac:dyDescent="0.25">
      <c r="A49" s="511" t="s">
        <v>127</v>
      </c>
      <c r="B49" s="515" t="s">
        <v>48</v>
      </c>
      <c r="C49" s="483" t="s">
        <v>170</v>
      </c>
      <c r="D49" s="483" t="s">
        <v>802</v>
      </c>
      <c r="E49" s="483" t="s">
        <v>709</v>
      </c>
      <c r="F49" s="483" t="s">
        <v>807</v>
      </c>
      <c r="G49" s="484" t="s">
        <v>135</v>
      </c>
      <c r="H49" s="486">
        <v>26</v>
      </c>
      <c r="I49" s="486">
        <v>26</v>
      </c>
      <c r="J49" s="486">
        <v>26</v>
      </c>
      <c r="K49" s="486">
        <v>5</v>
      </c>
      <c r="L49" s="487">
        <v>0</v>
      </c>
      <c r="M49" s="486">
        <v>25</v>
      </c>
      <c r="N49" s="486">
        <v>24</v>
      </c>
      <c r="O49" s="489">
        <v>0.96</v>
      </c>
      <c r="P49" s="486">
        <v>20</v>
      </c>
      <c r="Q49" s="486">
        <v>0</v>
      </c>
      <c r="R49" s="489">
        <v>0</v>
      </c>
      <c r="S49" s="486">
        <v>21</v>
      </c>
      <c r="T49" s="486">
        <v>12</v>
      </c>
      <c r="U49" s="489">
        <v>0.56999999999999995</v>
      </c>
      <c r="V49" s="486">
        <v>21</v>
      </c>
      <c r="W49" s="486">
        <v>12</v>
      </c>
      <c r="X49" s="489">
        <v>0.56999999999999995</v>
      </c>
      <c r="Y49" s="489">
        <v>0.33</v>
      </c>
      <c r="Z49" s="486">
        <v>26</v>
      </c>
      <c r="AA49" s="486">
        <v>26</v>
      </c>
      <c r="AB49" s="489">
        <v>1</v>
      </c>
      <c r="AC49" s="489">
        <v>0.54</v>
      </c>
      <c r="AD49" s="486">
        <v>3</v>
      </c>
      <c r="AE49" s="493">
        <v>0</v>
      </c>
      <c r="AF49" s="486">
        <v>0</v>
      </c>
      <c r="AG49" s="489">
        <v>0</v>
      </c>
      <c r="AH49" s="486">
        <v>0</v>
      </c>
      <c r="AI49" s="489">
        <v>0</v>
      </c>
      <c r="AJ49" s="486">
        <v>0</v>
      </c>
      <c r="AK49" s="489">
        <v>0</v>
      </c>
      <c r="AL49" s="486">
        <v>0</v>
      </c>
      <c r="AM49" s="489">
        <v>0</v>
      </c>
      <c r="AN49" s="488">
        <v>0</v>
      </c>
      <c r="AO49" s="488">
        <v>3.0000000000000001E-3</v>
      </c>
      <c r="AP49" s="488">
        <v>3.0000000000000001E-3</v>
      </c>
      <c r="AQ49" s="487">
        <v>114.69</v>
      </c>
      <c r="AR49" s="486">
        <v>24</v>
      </c>
      <c r="AS49" s="486">
        <v>0</v>
      </c>
      <c r="AT49" s="486">
        <v>85</v>
      </c>
      <c r="AU49" s="486">
        <v>26</v>
      </c>
      <c r="AV49" s="489">
        <v>1</v>
      </c>
      <c r="AW49" s="487">
        <v>1.77</v>
      </c>
      <c r="AX49" s="486">
        <v>26</v>
      </c>
      <c r="AY49" s="486">
        <v>26</v>
      </c>
      <c r="AZ49" s="489">
        <v>1</v>
      </c>
      <c r="BA49" s="487">
        <v>20</v>
      </c>
      <c r="BB49" s="487">
        <v>22</v>
      </c>
      <c r="BC49" s="487">
        <v>18</v>
      </c>
      <c r="BD49" s="487">
        <v>22</v>
      </c>
      <c r="BE49" s="487">
        <v>20.5</v>
      </c>
      <c r="BF49" s="487">
        <v>20.73</v>
      </c>
      <c r="BG49" s="567"/>
      <c r="BH49" s="567"/>
      <c r="BI49" s="567">
        <v>22</v>
      </c>
      <c r="BJ49" s="567" t="s">
        <v>78</v>
      </c>
      <c r="BK49" s="561">
        <v>0.99999067307737144</v>
      </c>
      <c r="BL49" s="566" t="s">
        <v>317</v>
      </c>
      <c r="BM49" s="583">
        <v>32706</v>
      </c>
      <c r="BN49" s="563" t="s">
        <v>79</v>
      </c>
      <c r="BO49" s="563"/>
      <c r="BP49" s="566"/>
      <c r="BQ49" s="588">
        <v>1</v>
      </c>
      <c r="BR49" s="567" t="s">
        <v>78</v>
      </c>
      <c r="BS49" s="564">
        <v>1</v>
      </c>
      <c r="BT49" s="563"/>
      <c r="BU49" s="563">
        <v>1</v>
      </c>
      <c r="BV49" s="563"/>
      <c r="BW49" s="563"/>
      <c r="BX49" s="563">
        <v>3</v>
      </c>
      <c r="BY49" s="563">
        <v>2</v>
      </c>
      <c r="BZ49" s="554">
        <v>11</v>
      </c>
      <c r="CA49" s="563"/>
      <c r="CB49" s="486">
        <v>24</v>
      </c>
      <c r="CI49" s="541">
        <v>0.98796168742865065</v>
      </c>
      <c r="CJ49" s="506">
        <f t="shared" si="56"/>
        <v>0.99</v>
      </c>
    </row>
    <row r="50" spans="1:88" x14ac:dyDescent="0.25">
      <c r="A50" s="511" t="s">
        <v>127</v>
      </c>
      <c r="B50" s="515" t="s">
        <v>60</v>
      </c>
      <c r="C50" s="483" t="s">
        <v>196</v>
      </c>
      <c r="D50" s="483" t="s">
        <v>721</v>
      </c>
      <c r="E50" s="483" t="s">
        <v>723</v>
      </c>
      <c r="F50" s="483" t="s">
        <v>808</v>
      </c>
      <c r="G50" s="484" t="s">
        <v>135</v>
      </c>
      <c r="H50" s="486">
        <v>8</v>
      </c>
      <c r="I50" s="486">
        <v>8</v>
      </c>
      <c r="J50" s="486">
        <v>8</v>
      </c>
      <c r="K50" s="486">
        <v>2</v>
      </c>
      <c r="L50" s="487">
        <v>0</v>
      </c>
      <c r="M50" s="486">
        <v>8</v>
      </c>
      <c r="N50" s="486">
        <v>8</v>
      </c>
      <c r="O50" s="489">
        <v>1</v>
      </c>
      <c r="P50" s="486">
        <v>5</v>
      </c>
      <c r="Q50" s="486">
        <v>1</v>
      </c>
      <c r="R50" s="489">
        <v>0.2</v>
      </c>
      <c r="S50" s="486">
        <v>5</v>
      </c>
      <c r="T50" s="486">
        <v>2</v>
      </c>
      <c r="U50" s="519">
        <v>0.4</v>
      </c>
      <c r="V50" s="486">
        <v>5</v>
      </c>
      <c r="W50" s="486">
        <v>2</v>
      </c>
      <c r="X50" s="489">
        <v>0.4</v>
      </c>
      <c r="Y50" s="489">
        <v>0.4</v>
      </c>
      <c r="Z50" s="486">
        <v>8</v>
      </c>
      <c r="AA50" s="486">
        <v>8</v>
      </c>
      <c r="AB50" s="489">
        <v>1</v>
      </c>
      <c r="AC50" s="489">
        <v>0</v>
      </c>
      <c r="AD50" s="486">
        <v>2</v>
      </c>
      <c r="AE50" s="493">
        <v>0</v>
      </c>
      <c r="AF50" s="486">
        <v>0</v>
      </c>
      <c r="AG50" s="489">
        <v>0</v>
      </c>
      <c r="AH50" s="486">
        <v>0</v>
      </c>
      <c r="AI50" s="489">
        <v>0</v>
      </c>
      <c r="AJ50" s="486">
        <v>0</v>
      </c>
      <c r="AK50" s="489">
        <v>0</v>
      </c>
      <c r="AL50" s="486">
        <v>0</v>
      </c>
      <c r="AM50" s="489">
        <v>0</v>
      </c>
      <c r="AN50" s="488">
        <v>0</v>
      </c>
      <c r="AO50" s="488">
        <v>0</v>
      </c>
      <c r="AP50" s="488">
        <v>0</v>
      </c>
      <c r="AQ50" s="487">
        <v>20.63</v>
      </c>
      <c r="AR50" s="486">
        <v>6</v>
      </c>
      <c r="AS50" s="486">
        <v>157</v>
      </c>
      <c r="AT50" s="486">
        <v>86</v>
      </c>
      <c r="AU50" s="486">
        <v>8</v>
      </c>
      <c r="AV50" s="489">
        <v>1</v>
      </c>
      <c r="AW50" s="487">
        <v>3</v>
      </c>
      <c r="AX50" s="486">
        <v>8</v>
      </c>
      <c r="AY50" s="486">
        <v>8</v>
      </c>
      <c r="AZ50" s="489">
        <v>1</v>
      </c>
      <c r="BA50" s="487">
        <v>5</v>
      </c>
      <c r="BB50" s="487">
        <v>5</v>
      </c>
      <c r="BC50" s="487">
        <v>4</v>
      </c>
      <c r="BD50" s="487">
        <v>5</v>
      </c>
      <c r="BE50" s="487">
        <v>4.75</v>
      </c>
      <c r="BF50" s="487">
        <v>5.29</v>
      </c>
      <c r="BG50" s="567"/>
      <c r="BH50" s="567"/>
      <c r="BI50" s="567">
        <v>6</v>
      </c>
      <c r="BJ50" s="567" t="s">
        <v>79</v>
      </c>
      <c r="BK50" s="561">
        <v>0.98747973514073095</v>
      </c>
      <c r="BL50" s="566" t="s">
        <v>317</v>
      </c>
      <c r="BM50" s="583">
        <v>50674</v>
      </c>
      <c r="BN50" s="563" t="s">
        <v>79</v>
      </c>
      <c r="BO50" s="563"/>
      <c r="BP50" s="566"/>
      <c r="BQ50" s="588">
        <v>1</v>
      </c>
      <c r="BR50" s="567" t="s">
        <v>79</v>
      </c>
      <c r="BS50" s="564">
        <v>1</v>
      </c>
      <c r="BT50" s="563"/>
      <c r="BU50" s="563">
        <v>1</v>
      </c>
      <c r="BV50" s="563"/>
      <c r="BW50" s="563"/>
      <c r="BX50" s="563">
        <v>3</v>
      </c>
      <c r="BY50" s="563">
        <v>2</v>
      </c>
      <c r="BZ50" s="554">
        <v>11</v>
      </c>
      <c r="CA50" s="563"/>
      <c r="CB50" s="486">
        <v>8</v>
      </c>
      <c r="CI50" s="488">
        <v>0.94702936176078667</v>
      </c>
      <c r="CJ50" s="506">
        <f t="shared" si="56"/>
        <v>0.95</v>
      </c>
    </row>
    <row r="51" spans="1:88" x14ac:dyDescent="0.25">
      <c r="A51" s="511" t="s">
        <v>127</v>
      </c>
      <c r="B51" s="515" t="s">
        <v>194</v>
      </c>
      <c r="C51" s="483" t="s">
        <v>280</v>
      </c>
      <c r="D51" s="483" t="s">
        <v>721</v>
      </c>
      <c r="E51" s="483" t="s">
        <v>722</v>
      </c>
      <c r="F51" s="483" t="s">
        <v>809</v>
      </c>
      <c r="G51" s="484" t="s">
        <v>135</v>
      </c>
      <c r="H51" s="486">
        <v>6</v>
      </c>
      <c r="I51" s="486">
        <v>6</v>
      </c>
      <c r="J51" s="486">
        <v>6</v>
      </c>
      <c r="K51" s="486">
        <v>2</v>
      </c>
      <c r="L51" s="487">
        <v>0</v>
      </c>
      <c r="M51" s="486">
        <v>6</v>
      </c>
      <c r="N51" s="486">
        <v>5</v>
      </c>
      <c r="O51" s="489">
        <v>0.83</v>
      </c>
      <c r="P51" s="486">
        <v>6</v>
      </c>
      <c r="Q51" s="486">
        <v>1</v>
      </c>
      <c r="R51" s="489">
        <v>0.17</v>
      </c>
      <c r="S51" s="486">
        <v>6</v>
      </c>
      <c r="T51" s="486">
        <v>1</v>
      </c>
      <c r="U51" s="489">
        <v>0.17</v>
      </c>
      <c r="V51" s="486">
        <v>6</v>
      </c>
      <c r="W51" s="486">
        <v>2</v>
      </c>
      <c r="X51" s="489">
        <v>0.33</v>
      </c>
      <c r="Y51" s="489">
        <v>0.5</v>
      </c>
      <c r="Z51" s="486">
        <v>6</v>
      </c>
      <c r="AA51" s="486">
        <v>6</v>
      </c>
      <c r="AB51" s="489">
        <v>1</v>
      </c>
      <c r="AC51" s="489">
        <v>0.5</v>
      </c>
      <c r="AD51" s="486">
        <v>1</v>
      </c>
      <c r="AE51" s="493">
        <v>0</v>
      </c>
      <c r="AF51" s="492">
        <v>0</v>
      </c>
      <c r="AG51" s="499">
        <v>0</v>
      </c>
      <c r="AH51" s="492">
        <v>0</v>
      </c>
      <c r="AI51" s="489">
        <v>0</v>
      </c>
      <c r="AJ51" s="492">
        <v>0</v>
      </c>
      <c r="AK51" s="489">
        <v>0</v>
      </c>
      <c r="AL51" s="492">
        <v>0</v>
      </c>
      <c r="AM51" s="489">
        <v>0</v>
      </c>
      <c r="AN51" s="518">
        <v>0</v>
      </c>
      <c r="AO51" s="488">
        <v>0</v>
      </c>
      <c r="AP51" s="488">
        <v>0</v>
      </c>
      <c r="AQ51" s="487">
        <v>53.83</v>
      </c>
      <c r="AR51" s="486">
        <v>5</v>
      </c>
      <c r="AS51" s="486">
        <v>1</v>
      </c>
      <c r="AT51" s="485">
        <v>0</v>
      </c>
      <c r="AU51" s="486">
        <v>6</v>
      </c>
      <c r="AV51" s="499">
        <v>1</v>
      </c>
      <c r="AW51" s="487">
        <v>1.33</v>
      </c>
      <c r="AX51" s="486">
        <v>6</v>
      </c>
      <c r="AY51" s="486">
        <v>6</v>
      </c>
      <c r="AZ51" s="489">
        <v>1</v>
      </c>
      <c r="BA51" s="487">
        <v>5</v>
      </c>
      <c r="BB51" s="487">
        <v>5</v>
      </c>
      <c r="BC51" s="487">
        <v>2</v>
      </c>
      <c r="BD51" s="487">
        <v>5</v>
      </c>
      <c r="BE51" s="487">
        <v>4.25</v>
      </c>
      <c r="BF51" s="487">
        <v>4.84</v>
      </c>
      <c r="BG51" s="567"/>
      <c r="BH51" s="567"/>
      <c r="BI51" s="567">
        <v>5</v>
      </c>
      <c r="BJ51" s="567" t="s">
        <v>79</v>
      </c>
      <c r="BK51" s="561">
        <v>0.74777225400994274</v>
      </c>
      <c r="BL51" s="566" t="s">
        <v>317</v>
      </c>
      <c r="BM51" s="583">
        <v>19000</v>
      </c>
      <c r="BN51" s="563" t="s">
        <v>79</v>
      </c>
      <c r="BO51" s="563"/>
      <c r="BP51" s="566"/>
      <c r="BQ51" s="588">
        <v>0.83</v>
      </c>
      <c r="BR51" s="567" t="s">
        <v>78</v>
      </c>
      <c r="BS51" s="564">
        <v>1</v>
      </c>
      <c r="BT51" s="563"/>
      <c r="BU51" s="563"/>
      <c r="BV51" s="563"/>
      <c r="BW51" s="563"/>
      <c r="BX51" s="563">
        <v>3</v>
      </c>
      <c r="BY51" s="563">
        <v>2</v>
      </c>
      <c r="BZ51" s="554">
        <v>10</v>
      </c>
      <c r="CA51" s="563"/>
      <c r="CB51" s="486">
        <v>5</v>
      </c>
      <c r="CI51" s="541">
        <v>0.92319754464285719</v>
      </c>
      <c r="CJ51" s="506">
        <f t="shared" si="56"/>
        <v>0.92</v>
      </c>
    </row>
    <row r="52" spans="1:88" x14ac:dyDescent="0.25">
      <c r="A52" s="511" t="s">
        <v>127</v>
      </c>
      <c r="B52" s="515" t="s">
        <v>65</v>
      </c>
      <c r="C52" s="483" t="s">
        <v>66</v>
      </c>
      <c r="D52" s="483" t="s">
        <v>65</v>
      </c>
      <c r="E52" s="537" t="s">
        <v>810</v>
      </c>
      <c r="F52" s="483" t="s">
        <v>811</v>
      </c>
      <c r="G52" s="484" t="s">
        <v>135</v>
      </c>
      <c r="H52" s="486">
        <v>46</v>
      </c>
      <c r="I52" s="486">
        <v>40</v>
      </c>
      <c r="J52" s="486">
        <v>40</v>
      </c>
      <c r="K52" s="486">
        <v>3</v>
      </c>
      <c r="L52" s="487">
        <v>0</v>
      </c>
      <c r="M52" s="486">
        <v>46</v>
      </c>
      <c r="N52" s="492">
        <v>46</v>
      </c>
      <c r="O52" s="489">
        <v>1</v>
      </c>
      <c r="P52" s="486">
        <v>35</v>
      </c>
      <c r="Q52" s="486">
        <v>5</v>
      </c>
      <c r="R52" s="489">
        <v>0.14285714285714285</v>
      </c>
      <c r="S52" s="486">
        <v>37</v>
      </c>
      <c r="T52" s="486">
        <v>29</v>
      </c>
      <c r="U52" s="489">
        <v>0.78378378378378377</v>
      </c>
      <c r="V52" s="486">
        <v>37</v>
      </c>
      <c r="W52" s="486">
        <v>32</v>
      </c>
      <c r="X52" s="489">
        <v>0.86486486486486491</v>
      </c>
      <c r="Y52" s="489">
        <v>0.29500000000000004</v>
      </c>
      <c r="Z52" s="486">
        <v>40</v>
      </c>
      <c r="AA52" s="486">
        <v>39</v>
      </c>
      <c r="AB52" s="489">
        <v>0.97499999999999998</v>
      </c>
      <c r="AC52" s="489">
        <v>9.5000000000000001E-2</v>
      </c>
      <c r="AD52" s="486">
        <v>3</v>
      </c>
      <c r="AE52" s="493">
        <v>0</v>
      </c>
      <c r="AF52" s="486">
        <v>0</v>
      </c>
      <c r="AG52" s="489">
        <v>0</v>
      </c>
      <c r="AH52" s="486">
        <v>0</v>
      </c>
      <c r="AI52" s="489">
        <v>0</v>
      </c>
      <c r="AJ52" s="486">
        <v>0</v>
      </c>
      <c r="AK52" s="489">
        <v>0</v>
      </c>
      <c r="AL52" s="486">
        <v>0</v>
      </c>
      <c r="AM52" s="489">
        <v>0</v>
      </c>
      <c r="AN52" s="488">
        <v>0</v>
      </c>
      <c r="AO52" s="488">
        <v>0</v>
      </c>
      <c r="AP52" s="488">
        <v>0</v>
      </c>
      <c r="AQ52" s="487">
        <v>738.56</v>
      </c>
      <c r="AR52" s="485">
        <v>6</v>
      </c>
      <c r="AS52" s="513">
        <v>0</v>
      </c>
      <c r="AT52" s="492">
        <v>135</v>
      </c>
      <c r="AU52" s="486">
        <v>40</v>
      </c>
      <c r="AV52" s="489">
        <v>1</v>
      </c>
      <c r="AW52" s="491">
        <v>1.79</v>
      </c>
      <c r="AX52" s="492">
        <v>40</v>
      </c>
      <c r="AY52" s="492">
        <v>39</v>
      </c>
      <c r="AZ52" s="499">
        <v>0.97499999999999998</v>
      </c>
      <c r="BA52" s="493">
        <v>36</v>
      </c>
      <c r="BB52" s="487">
        <v>36</v>
      </c>
      <c r="BC52" s="487">
        <v>35</v>
      </c>
      <c r="BD52" s="487">
        <v>37</v>
      </c>
      <c r="BE52" s="491">
        <v>36</v>
      </c>
      <c r="BF52" s="491">
        <v>36.270000000000003</v>
      </c>
      <c r="BG52" s="589"/>
      <c r="BH52" s="589"/>
      <c r="BI52" s="589">
        <v>35</v>
      </c>
      <c r="BJ52" s="589" t="s">
        <v>78</v>
      </c>
      <c r="BK52" s="570">
        <v>0.77712961874534692</v>
      </c>
      <c r="BL52" s="571" t="s">
        <v>317</v>
      </c>
      <c r="BM52" s="583">
        <v>19865</v>
      </c>
      <c r="BN52" s="563" t="s">
        <v>79</v>
      </c>
      <c r="BO52" s="563"/>
      <c r="BP52" s="571"/>
      <c r="BQ52" s="588">
        <v>0.17</v>
      </c>
      <c r="BR52" s="572" t="s">
        <v>78</v>
      </c>
      <c r="BS52" s="564">
        <v>1</v>
      </c>
      <c r="BT52" s="563"/>
      <c r="BU52" s="563">
        <v>1</v>
      </c>
      <c r="BV52" s="563"/>
      <c r="BW52" s="563"/>
      <c r="BX52" s="563">
        <v>3</v>
      </c>
      <c r="BY52" s="563">
        <v>2</v>
      </c>
      <c r="BZ52" s="554">
        <v>11</v>
      </c>
      <c r="CA52" s="563"/>
      <c r="CB52" s="486">
        <v>40</v>
      </c>
      <c r="CI52" s="542">
        <v>1</v>
      </c>
      <c r="CJ52" s="506">
        <f t="shared" si="56"/>
        <v>1</v>
      </c>
    </row>
    <row r="53" spans="1:88" x14ac:dyDescent="0.25">
      <c r="A53" s="511" t="s">
        <v>127</v>
      </c>
      <c r="B53" s="515" t="s">
        <v>69</v>
      </c>
      <c r="C53" s="483" t="s">
        <v>812</v>
      </c>
      <c r="D53" s="483" t="s">
        <v>69</v>
      </c>
      <c r="E53" s="536" t="s">
        <v>813</v>
      </c>
      <c r="F53" s="483" t="s">
        <v>814</v>
      </c>
      <c r="G53" s="484" t="s">
        <v>283</v>
      </c>
      <c r="H53" s="486">
        <v>64</v>
      </c>
      <c r="I53" s="486">
        <v>22</v>
      </c>
      <c r="J53" s="486">
        <v>24</v>
      </c>
      <c r="K53" s="486">
        <v>15</v>
      </c>
      <c r="L53" s="487">
        <v>0</v>
      </c>
      <c r="M53" s="486">
        <v>15</v>
      </c>
      <c r="N53" s="486">
        <v>12</v>
      </c>
      <c r="O53" s="489">
        <v>0.8</v>
      </c>
      <c r="P53" s="486">
        <v>6</v>
      </c>
      <c r="Q53" s="486">
        <v>4</v>
      </c>
      <c r="R53" s="489">
        <v>0.67</v>
      </c>
      <c r="S53" s="486">
        <v>6</v>
      </c>
      <c r="T53" s="486">
        <v>1</v>
      </c>
      <c r="U53" s="489">
        <v>0.17</v>
      </c>
      <c r="V53" s="486">
        <v>6</v>
      </c>
      <c r="W53" s="486">
        <v>5</v>
      </c>
      <c r="X53" s="489">
        <v>0.83</v>
      </c>
      <c r="Y53" s="489">
        <v>0.83</v>
      </c>
      <c r="Z53" s="486">
        <v>24</v>
      </c>
      <c r="AA53" s="486">
        <v>23</v>
      </c>
      <c r="AB53" s="489">
        <v>0.95833333333333337</v>
      </c>
      <c r="AC53" s="489">
        <v>0.32</v>
      </c>
      <c r="AD53" s="486">
        <v>12</v>
      </c>
      <c r="AE53" s="493">
        <v>0</v>
      </c>
      <c r="AF53" s="486">
        <v>0</v>
      </c>
      <c r="AG53" s="489">
        <v>0</v>
      </c>
      <c r="AH53" s="486">
        <v>0</v>
      </c>
      <c r="AI53" s="489">
        <v>0</v>
      </c>
      <c r="AJ53" s="486">
        <v>0</v>
      </c>
      <c r="AK53" s="489">
        <v>0</v>
      </c>
      <c r="AL53" s="486">
        <v>0</v>
      </c>
      <c r="AM53" s="489">
        <v>0</v>
      </c>
      <c r="AN53" s="488">
        <v>2.3999999999999998E-3</v>
      </c>
      <c r="AO53" s="488">
        <v>4.7999999999999996E-3</v>
      </c>
      <c r="AP53" s="488">
        <v>7.1999999999999998E-3</v>
      </c>
      <c r="AQ53" s="487">
        <v>8.39</v>
      </c>
      <c r="AR53" s="485">
        <v>0</v>
      </c>
      <c r="AS53" s="486">
        <v>2</v>
      </c>
      <c r="AT53" s="486">
        <v>147</v>
      </c>
      <c r="AU53" s="486">
        <v>11</v>
      </c>
      <c r="AV53" s="489">
        <v>0.5</v>
      </c>
      <c r="AW53" s="487">
        <v>1.27</v>
      </c>
      <c r="AX53" s="486">
        <v>22</v>
      </c>
      <c r="AY53" s="486">
        <v>22</v>
      </c>
      <c r="AZ53" s="489">
        <v>1</v>
      </c>
      <c r="BA53" s="487">
        <v>12</v>
      </c>
      <c r="BB53" s="487">
        <v>14</v>
      </c>
      <c r="BC53" s="487">
        <v>8</v>
      </c>
      <c r="BD53" s="487">
        <v>5</v>
      </c>
      <c r="BE53" s="487">
        <v>9.75</v>
      </c>
      <c r="BF53" s="487">
        <v>13.61</v>
      </c>
      <c r="BG53" s="567"/>
      <c r="BH53" s="567"/>
      <c r="BI53" s="567">
        <v>13</v>
      </c>
      <c r="BJ53" s="567" t="s">
        <v>78</v>
      </c>
      <c r="BK53" s="561">
        <v>0.96064737673326861</v>
      </c>
      <c r="BL53" s="566" t="s">
        <v>317</v>
      </c>
      <c r="BM53" s="583">
        <v>97448</v>
      </c>
      <c r="BN53" s="563" t="s">
        <v>79</v>
      </c>
      <c r="BO53" s="563"/>
      <c r="BP53" s="566"/>
      <c r="BQ53" s="588">
        <v>0.14000000000000001</v>
      </c>
      <c r="BR53" s="567" t="s">
        <v>78</v>
      </c>
      <c r="BS53" s="564">
        <v>1</v>
      </c>
      <c r="BT53" s="563"/>
      <c r="BU53" s="563">
        <v>1</v>
      </c>
      <c r="BV53" s="563"/>
      <c r="BW53" s="563"/>
      <c r="BX53" s="563">
        <v>3</v>
      </c>
      <c r="BY53" s="563">
        <v>2</v>
      </c>
      <c r="BZ53" s="554">
        <v>11</v>
      </c>
      <c r="CA53" s="563"/>
      <c r="CB53" s="486">
        <v>5</v>
      </c>
      <c r="CI53" s="541">
        <v>1</v>
      </c>
      <c r="CJ53" s="506">
        <f t="shared" si="56"/>
        <v>1</v>
      </c>
    </row>
    <row r="54" spans="1:88" x14ac:dyDescent="0.25">
      <c r="A54" s="511" t="s">
        <v>127</v>
      </c>
      <c r="B54" s="515"/>
      <c r="C54" s="483"/>
      <c r="D54" s="483"/>
      <c r="E54" s="483"/>
      <c r="F54" s="483"/>
      <c r="G54" s="484"/>
      <c r="H54" s="486"/>
      <c r="I54" s="486"/>
      <c r="J54" s="486"/>
      <c r="K54" s="486"/>
      <c r="L54" s="486"/>
      <c r="M54" s="486"/>
      <c r="N54" s="486"/>
      <c r="O54" s="489"/>
      <c r="P54" s="486"/>
      <c r="Q54" s="486"/>
      <c r="R54" s="489"/>
      <c r="S54" s="486"/>
      <c r="T54" s="486"/>
      <c r="U54" s="489"/>
      <c r="V54" s="486"/>
      <c r="W54" s="486"/>
      <c r="X54" s="489"/>
      <c r="Y54" s="489"/>
      <c r="Z54" s="486"/>
      <c r="AA54" s="486"/>
      <c r="AB54" s="489"/>
      <c r="AC54" s="489"/>
      <c r="AD54" s="486"/>
      <c r="AE54" s="513"/>
      <c r="AF54" s="486"/>
      <c r="AG54" s="489"/>
      <c r="AH54" s="486"/>
      <c r="AI54" s="489"/>
      <c r="AJ54" s="486"/>
      <c r="AK54" s="489"/>
      <c r="AL54" s="486"/>
      <c r="AM54" s="489"/>
      <c r="AN54" s="488"/>
      <c r="AO54" s="488"/>
      <c r="AP54" s="488"/>
      <c r="AQ54" s="487"/>
      <c r="AR54" s="485"/>
      <c r="AS54" s="486"/>
      <c r="AT54" s="486"/>
      <c r="AU54" s="486"/>
      <c r="AV54" s="489"/>
      <c r="AW54" s="487"/>
      <c r="AX54" s="486"/>
      <c r="AY54" s="486"/>
      <c r="AZ54" s="489"/>
      <c r="BA54" s="487"/>
      <c r="BB54" s="487"/>
      <c r="BC54" s="487"/>
      <c r="BD54" s="487"/>
      <c r="BE54" s="487"/>
      <c r="BF54" s="487"/>
      <c r="BG54" s="559"/>
      <c r="BH54" s="559"/>
      <c r="BI54" s="560"/>
      <c r="BJ54" s="559"/>
      <c r="BK54" s="561"/>
      <c r="BL54" s="562"/>
      <c r="BM54" s="553"/>
      <c r="BN54" s="554"/>
      <c r="BO54" s="565"/>
      <c r="BP54" s="562"/>
      <c r="BQ54" s="579"/>
      <c r="BR54" s="559"/>
      <c r="BS54" s="564"/>
      <c r="BT54" s="563"/>
      <c r="BU54" s="563"/>
      <c r="BV54" s="563"/>
      <c r="BW54" s="563"/>
      <c r="BX54" s="563"/>
      <c r="BY54" s="565"/>
      <c r="BZ54" s="563"/>
      <c r="CA54" s="563"/>
      <c r="CB54" s="578"/>
      <c r="CI54" s="488">
        <v>0.82050186084939636</v>
      </c>
      <c r="CJ54" s="506">
        <f t="shared" si="56"/>
        <v>0.82</v>
      </c>
    </row>
    <row r="55" spans="1:88" x14ac:dyDescent="0.25">
      <c r="A55" s="511" t="s">
        <v>127</v>
      </c>
      <c r="B55" s="515"/>
      <c r="C55" s="483"/>
      <c r="D55" s="483"/>
      <c r="E55" s="483"/>
      <c r="F55" s="483"/>
      <c r="G55" s="484"/>
      <c r="H55" s="486"/>
      <c r="I55" s="486"/>
      <c r="J55" s="486"/>
      <c r="K55" s="486"/>
      <c r="L55" s="486"/>
      <c r="M55" s="486"/>
      <c r="N55" s="486"/>
      <c r="O55" s="489"/>
      <c r="P55" s="486"/>
      <c r="Q55" s="486"/>
      <c r="R55" s="489"/>
      <c r="S55" s="486"/>
      <c r="T55" s="486"/>
      <c r="U55" s="489"/>
      <c r="V55" s="486"/>
      <c r="W55" s="486"/>
      <c r="X55" s="489"/>
      <c r="Y55" s="489"/>
      <c r="Z55" s="485"/>
      <c r="AA55" s="486"/>
      <c r="AB55" s="489"/>
      <c r="AC55" s="489"/>
      <c r="AD55" s="486"/>
      <c r="AE55" s="513"/>
      <c r="AF55" s="486"/>
      <c r="AG55" s="489"/>
      <c r="AH55" s="486"/>
      <c r="AI55" s="489"/>
      <c r="AJ55" s="486"/>
      <c r="AK55" s="489"/>
      <c r="AL55" s="486"/>
      <c r="AM55" s="489"/>
      <c r="AN55" s="488"/>
      <c r="AO55" s="488"/>
      <c r="AP55" s="488"/>
      <c r="AQ55" s="487"/>
      <c r="AR55" s="486"/>
      <c r="AS55" s="486"/>
      <c r="AT55" s="486"/>
      <c r="AU55" s="486"/>
      <c r="AV55" s="489"/>
      <c r="AW55" s="487"/>
      <c r="AX55" s="485"/>
      <c r="AY55" s="485"/>
      <c r="AZ55" s="489"/>
      <c r="BA55" s="487"/>
      <c r="BB55" s="487"/>
      <c r="BC55" s="487"/>
      <c r="BD55" s="487"/>
      <c r="BE55" s="487"/>
      <c r="BF55" s="487"/>
      <c r="BG55" s="559"/>
      <c r="BH55" s="559"/>
      <c r="BI55" s="560"/>
      <c r="BJ55" s="559"/>
      <c r="BK55" s="561"/>
      <c r="BL55" s="562"/>
      <c r="BM55" s="568"/>
      <c r="BN55" s="554"/>
      <c r="BO55" s="565"/>
      <c r="BP55" s="562"/>
      <c r="BQ55" s="569"/>
      <c r="BR55" s="559"/>
      <c r="BS55" s="564"/>
      <c r="BT55" s="563"/>
      <c r="BU55" s="563"/>
      <c r="BV55" s="563"/>
      <c r="BW55" s="563"/>
      <c r="BX55" s="563"/>
      <c r="BY55" s="565"/>
      <c r="BZ55" s="563"/>
      <c r="CA55" s="563"/>
      <c r="CB55" s="486"/>
      <c r="CI55" s="541">
        <v>0.8953128764055186</v>
      </c>
      <c r="CJ55" s="506">
        <f t="shared" si="56"/>
        <v>0.9</v>
      </c>
    </row>
    <row r="56" spans="1:88" x14ac:dyDescent="0.25">
      <c r="A56" s="511" t="s">
        <v>127</v>
      </c>
      <c r="B56" s="515"/>
      <c r="C56" s="483"/>
      <c r="D56" s="483"/>
      <c r="E56" s="483"/>
      <c r="F56" s="483"/>
      <c r="G56" s="484"/>
      <c r="H56" s="486"/>
      <c r="I56" s="486"/>
      <c r="J56" s="486"/>
      <c r="K56" s="486"/>
      <c r="L56" s="486"/>
      <c r="M56" s="486"/>
      <c r="N56" s="486"/>
      <c r="O56" s="489"/>
      <c r="P56" s="486"/>
      <c r="Q56" s="486"/>
      <c r="R56" s="489"/>
      <c r="S56" s="486"/>
      <c r="T56" s="486"/>
      <c r="U56" s="489"/>
      <c r="V56" s="486"/>
      <c r="W56" s="486"/>
      <c r="X56" s="489"/>
      <c r="Y56" s="489"/>
      <c r="Z56" s="485"/>
      <c r="AA56" s="486"/>
      <c r="AB56" s="489"/>
      <c r="AC56" s="489"/>
      <c r="AD56" s="486"/>
      <c r="AE56" s="513"/>
      <c r="AF56" s="486"/>
      <c r="AG56" s="489"/>
      <c r="AH56" s="486"/>
      <c r="AI56" s="489"/>
      <c r="AJ56" s="486"/>
      <c r="AK56" s="489"/>
      <c r="AL56" s="486"/>
      <c r="AM56" s="489"/>
      <c r="AN56" s="488"/>
      <c r="AO56" s="488"/>
      <c r="AP56" s="488"/>
      <c r="AQ56" s="487"/>
      <c r="AR56" s="486"/>
      <c r="AS56" s="486"/>
      <c r="AT56" s="486"/>
      <c r="AU56" s="486"/>
      <c r="AV56" s="489"/>
      <c r="AW56" s="487"/>
      <c r="AX56" s="485"/>
      <c r="AY56" s="485"/>
      <c r="AZ56" s="489"/>
      <c r="BA56" s="487"/>
      <c r="BB56" s="487"/>
      <c r="BC56" s="487"/>
      <c r="BD56" s="487"/>
      <c r="BE56" s="487"/>
      <c r="BF56" s="487"/>
      <c r="BG56" s="559"/>
      <c r="BH56" s="559"/>
      <c r="BI56" s="560"/>
      <c r="BJ56" s="559"/>
      <c r="BK56" s="561"/>
      <c r="BL56" s="566"/>
      <c r="BM56" s="568"/>
      <c r="BN56" s="554"/>
      <c r="BO56" s="565"/>
      <c r="BP56" s="562"/>
      <c r="BQ56" s="569"/>
      <c r="BR56" s="567"/>
      <c r="BS56" s="564"/>
      <c r="BT56" s="563"/>
      <c r="BU56" s="563"/>
      <c r="BV56" s="563"/>
      <c r="BW56" s="563"/>
      <c r="BX56" s="563"/>
      <c r="BY56" s="565"/>
      <c r="BZ56" s="563"/>
      <c r="CA56" s="563"/>
      <c r="CB56" s="486"/>
      <c r="CI56" s="488">
        <v>0.70856783291123404</v>
      </c>
      <c r="CJ56" s="506">
        <f t="shared" si="56"/>
        <v>0.71</v>
      </c>
    </row>
    <row r="57" spans="1:88" x14ac:dyDescent="0.25">
      <c r="A57" s="511" t="s">
        <v>127</v>
      </c>
      <c r="B57" s="515"/>
      <c r="C57" s="483"/>
      <c r="D57" s="483"/>
      <c r="E57" s="535"/>
      <c r="F57" s="483"/>
      <c r="G57" s="484"/>
      <c r="H57" s="486"/>
      <c r="I57" s="486"/>
      <c r="J57" s="486"/>
      <c r="K57" s="486"/>
      <c r="L57" s="486"/>
      <c r="M57" s="486"/>
      <c r="N57" s="486"/>
      <c r="O57" s="489"/>
      <c r="P57" s="486"/>
      <c r="Q57" s="486"/>
      <c r="R57" s="489"/>
      <c r="S57" s="486"/>
      <c r="T57" s="486"/>
      <c r="U57" s="489"/>
      <c r="V57" s="486"/>
      <c r="W57" s="486"/>
      <c r="X57" s="489"/>
      <c r="Y57" s="489"/>
      <c r="Z57" s="485"/>
      <c r="AA57" s="486"/>
      <c r="AB57" s="489"/>
      <c r="AC57" s="489"/>
      <c r="AD57" s="486"/>
      <c r="AE57" s="513"/>
      <c r="AF57" s="486"/>
      <c r="AG57" s="489"/>
      <c r="AH57" s="486"/>
      <c r="AI57" s="489"/>
      <c r="AJ57" s="486"/>
      <c r="AK57" s="489"/>
      <c r="AL57" s="486"/>
      <c r="AM57" s="489"/>
      <c r="AN57" s="488"/>
      <c r="AO57" s="488"/>
      <c r="AP57" s="488"/>
      <c r="AQ57" s="487"/>
      <c r="AR57" s="485"/>
      <c r="AS57" s="485"/>
      <c r="AT57" s="485"/>
      <c r="AU57" s="486"/>
      <c r="AV57" s="489"/>
      <c r="AW57" s="487"/>
      <c r="AX57" s="485"/>
      <c r="AY57" s="485"/>
      <c r="AZ57" s="489"/>
      <c r="BA57" s="487"/>
      <c r="BB57" s="487"/>
      <c r="BC57" s="487"/>
      <c r="BD57" s="487"/>
      <c r="BE57" s="487"/>
      <c r="BF57" s="487"/>
      <c r="BG57" s="559"/>
      <c r="BH57" s="559"/>
      <c r="BI57" s="560"/>
      <c r="BJ57" s="559"/>
      <c r="BK57" s="561"/>
      <c r="BL57" s="562"/>
      <c r="BM57" s="553"/>
      <c r="BN57" s="554"/>
      <c r="BO57" s="565"/>
      <c r="BP57" s="562"/>
      <c r="BQ57" s="579"/>
      <c r="BR57" s="559"/>
      <c r="BS57" s="564"/>
      <c r="BT57" s="563"/>
      <c r="BU57" s="563"/>
      <c r="BV57" s="563"/>
      <c r="BW57" s="563"/>
      <c r="BX57" s="563"/>
      <c r="BY57" s="565"/>
      <c r="BZ57" s="563"/>
      <c r="CA57" s="563"/>
      <c r="CB57" s="486"/>
      <c r="CI57" s="541">
        <v>1</v>
      </c>
      <c r="CJ57" s="506">
        <f t="shared" si="56"/>
        <v>1</v>
      </c>
    </row>
    <row r="58" spans="1:88" x14ac:dyDescent="0.25">
      <c r="A58" s="511" t="s">
        <v>127</v>
      </c>
      <c r="B58" s="515"/>
      <c r="C58" s="483"/>
      <c r="D58" s="483"/>
      <c r="E58" s="483"/>
      <c r="F58" s="483"/>
      <c r="G58" s="484"/>
      <c r="H58" s="486"/>
      <c r="I58" s="486"/>
      <c r="J58" s="486"/>
      <c r="K58" s="486"/>
      <c r="L58" s="486"/>
      <c r="M58" s="486"/>
      <c r="N58" s="486"/>
      <c r="O58" s="489"/>
      <c r="P58" s="486"/>
      <c r="Q58" s="486"/>
      <c r="R58" s="489"/>
      <c r="S58" s="486"/>
      <c r="T58" s="486"/>
      <c r="U58" s="489"/>
      <c r="V58" s="486"/>
      <c r="W58" s="486"/>
      <c r="X58" s="489"/>
      <c r="Y58" s="489"/>
      <c r="Z58" s="485"/>
      <c r="AA58" s="486"/>
      <c r="AB58" s="489"/>
      <c r="AC58" s="489"/>
      <c r="AD58" s="486"/>
      <c r="AE58" s="513"/>
      <c r="AF58" s="486"/>
      <c r="AG58" s="489"/>
      <c r="AH58" s="486"/>
      <c r="AI58" s="489"/>
      <c r="AJ58" s="486"/>
      <c r="AK58" s="489"/>
      <c r="AL58" s="486"/>
      <c r="AM58" s="489"/>
      <c r="AN58" s="488"/>
      <c r="AO58" s="488"/>
      <c r="AP58" s="488"/>
      <c r="AQ58" s="487"/>
      <c r="AR58" s="486"/>
      <c r="AS58" s="486"/>
      <c r="AT58" s="486"/>
      <c r="AU58" s="486"/>
      <c r="AV58" s="489"/>
      <c r="AW58" s="487"/>
      <c r="AX58" s="485"/>
      <c r="AY58" s="485"/>
      <c r="AZ58" s="489"/>
      <c r="BA58" s="487"/>
      <c r="BB58" s="487"/>
      <c r="BC58" s="487"/>
      <c r="BD58" s="487"/>
      <c r="BE58" s="487"/>
      <c r="BF58" s="487"/>
      <c r="BG58" s="559"/>
      <c r="BH58" s="559"/>
      <c r="BI58" s="560"/>
      <c r="BJ58" s="559"/>
      <c r="BK58" s="561"/>
      <c r="BL58" s="566"/>
      <c r="BM58" s="568"/>
      <c r="BN58" s="554"/>
      <c r="BO58" s="565"/>
      <c r="BP58" s="562"/>
      <c r="BQ58" s="569"/>
      <c r="BR58" s="567"/>
      <c r="BS58" s="564"/>
      <c r="BT58" s="563"/>
      <c r="BU58" s="563"/>
      <c r="BV58" s="563"/>
      <c r="BW58" s="563"/>
      <c r="BX58" s="563"/>
      <c r="BY58" s="565"/>
      <c r="BZ58" s="563"/>
      <c r="CA58" s="563"/>
      <c r="CB58" s="486"/>
      <c r="CI58" s="488">
        <v>1</v>
      </c>
      <c r="CJ58" s="506">
        <f t="shared" si="56"/>
        <v>1</v>
      </c>
    </row>
    <row r="59" spans="1:88" x14ac:dyDescent="0.25">
      <c r="A59" s="511" t="s">
        <v>127</v>
      </c>
      <c r="B59" s="515"/>
      <c r="C59" s="483"/>
      <c r="D59" s="483"/>
      <c r="E59" s="483"/>
      <c r="F59" s="483"/>
      <c r="G59" s="484"/>
      <c r="H59" s="486"/>
      <c r="I59" s="486"/>
      <c r="J59" s="486"/>
      <c r="K59" s="486"/>
      <c r="L59" s="486"/>
      <c r="M59" s="486"/>
      <c r="N59" s="486"/>
      <c r="O59" s="489"/>
      <c r="P59" s="486"/>
      <c r="Q59" s="486"/>
      <c r="R59" s="489"/>
      <c r="S59" s="486"/>
      <c r="T59" s="486"/>
      <c r="U59" s="489"/>
      <c r="V59" s="486"/>
      <c r="W59" s="486"/>
      <c r="X59" s="489"/>
      <c r="Y59" s="489"/>
      <c r="Z59" s="485"/>
      <c r="AA59" s="486"/>
      <c r="AB59" s="489"/>
      <c r="AC59" s="489"/>
      <c r="AD59" s="486"/>
      <c r="AE59" s="513"/>
      <c r="AF59" s="486"/>
      <c r="AG59" s="489"/>
      <c r="AH59" s="486"/>
      <c r="AI59" s="489"/>
      <c r="AJ59" s="486"/>
      <c r="AK59" s="489"/>
      <c r="AL59" s="486"/>
      <c r="AM59" s="489"/>
      <c r="AN59" s="488"/>
      <c r="AO59" s="488"/>
      <c r="AP59" s="488"/>
      <c r="AQ59" s="487"/>
      <c r="AR59" s="486"/>
      <c r="AS59" s="486"/>
      <c r="AT59" s="486"/>
      <c r="AU59" s="486"/>
      <c r="AV59" s="489"/>
      <c r="AW59" s="487"/>
      <c r="AX59" s="485"/>
      <c r="AY59" s="485"/>
      <c r="AZ59" s="489"/>
      <c r="BA59" s="487"/>
      <c r="BB59" s="487"/>
      <c r="BC59" s="487"/>
      <c r="BD59" s="487"/>
      <c r="BE59" s="487"/>
      <c r="BF59" s="487"/>
      <c r="BG59" s="559"/>
      <c r="BH59" s="559"/>
      <c r="BI59" s="560"/>
      <c r="BJ59" s="559"/>
      <c r="BK59" s="561"/>
      <c r="BL59" s="566"/>
      <c r="BM59" s="568"/>
      <c r="BN59" s="554"/>
      <c r="BO59" s="565"/>
      <c r="BP59" s="562"/>
      <c r="BQ59" s="569"/>
      <c r="BR59" s="567"/>
      <c r="BS59" s="564"/>
      <c r="BT59" s="563"/>
      <c r="BU59" s="563"/>
      <c r="BV59" s="563"/>
      <c r="BW59" s="563"/>
      <c r="BX59" s="563"/>
      <c r="BY59" s="565"/>
      <c r="BZ59" s="563"/>
      <c r="CA59" s="563"/>
      <c r="CB59" s="486"/>
      <c r="CI59" s="541">
        <v>0.84200095214439474</v>
      </c>
      <c r="CJ59" s="506">
        <f t="shared" si="56"/>
        <v>0.84</v>
      </c>
    </row>
    <row r="60" spans="1:88" x14ac:dyDescent="0.25">
      <c r="A60" s="511" t="s">
        <v>127</v>
      </c>
      <c r="B60" s="515"/>
      <c r="C60" s="483"/>
      <c r="D60" s="483"/>
      <c r="E60" s="483"/>
      <c r="F60" s="483"/>
      <c r="G60" s="484"/>
      <c r="H60" s="486"/>
      <c r="I60" s="486"/>
      <c r="J60" s="486"/>
      <c r="K60" s="486"/>
      <c r="L60" s="486"/>
      <c r="M60" s="486"/>
      <c r="N60" s="486"/>
      <c r="O60" s="489"/>
      <c r="P60" s="486"/>
      <c r="Q60" s="486"/>
      <c r="R60" s="489"/>
      <c r="S60" s="486"/>
      <c r="T60" s="486"/>
      <c r="U60" s="489"/>
      <c r="V60" s="486"/>
      <c r="W60" s="486"/>
      <c r="X60" s="489"/>
      <c r="Y60" s="489"/>
      <c r="Z60" s="485"/>
      <c r="AA60" s="486"/>
      <c r="AB60" s="489"/>
      <c r="AC60" s="489"/>
      <c r="AD60" s="486"/>
      <c r="AE60" s="513"/>
      <c r="AF60" s="486"/>
      <c r="AG60" s="489"/>
      <c r="AH60" s="486"/>
      <c r="AI60" s="489"/>
      <c r="AJ60" s="486"/>
      <c r="AK60" s="489"/>
      <c r="AL60" s="486"/>
      <c r="AM60" s="489"/>
      <c r="AN60" s="488"/>
      <c r="AO60" s="488"/>
      <c r="AP60" s="488"/>
      <c r="AQ60" s="487"/>
      <c r="AR60" s="486"/>
      <c r="AS60" s="486"/>
      <c r="AT60" s="486"/>
      <c r="AU60" s="486"/>
      <c r="AV60" s="489"/>
      <c r="AW60" s="487"/>
      <c r="AX60" s="485"/>
      <c r="AY60" s="485"/>
      <c r="AZ60" s="489"/>
      <c r="BA60" s="487"/>
      <c r="BB60" s="487"/>
      <c r="BC60" s="487"/>
      <c r="BD60" s="487"/>
      <c r="BE60" s="487"/>
      <c r="BF60" s="487"/>
      <c r="BG60" s="559"/>
      <c r="BH60" s="559"/>
      <c r="BI60" s="560"/>
      <c r="BJ60" s="559"/>
      <c r="BK60" s="561"/>
      <c r="BL60" s="566"/>
      <c r="BM60" s="568"/>
      <c r="BN60" s="554"/>
      <c r="BO60" s="565"/>
      <c r="BP60" s="562"/>
      <c r="BQ60" s="569"/>
      <c r="BR60" s="567"/>
      <c r="BS60" s="564"/>
      <c r="BT60" s="563"/>
      <c r="BU60" s="563"/>
      <c r="BV60" s="563"/>
      <c r="BW60" s="563"/>
      <c r="BX60" s="563"/>
      <c r="BY60" s="565"/>
      <c r="BZ60" s="563"/>
      <c r="CA60" s="563"/>
      <c r="CB60" s="486"/>
      <c r="CI60" s="488">
        <v>0.83845888460088092</v>
      </c>
      <c r="CJ60" s="506">
        <f t="shared" si="56"/>
        <v>0.84</v>
      </c>
    </row>
    <row r="61" spans="1:88" x14ac:dyDescent="0.25">
      <c r="A61" s="511" t="s">
        <v>127</v>
      </c>
      <c r="B61" s="515"/>
      <c r="C61" s="483"/>
      <c r="D61" s="483"/>
      <c r="E61" s="483"/>
      <c r="F61" s="483"/>
      <c r="G61" s="484"/>
      <c r="H61" s="486"/>
      <c r="I61" s="486"/>
      <c r="J61" s="486"/>
      <c r="K61" s="486"/>
      <c r="L61" s="486"/>
      <c r="M61" s="486"/>
      <c r="N61" s="486"/>
      <c r="O61" s="489"/>
      <c r="P61" s="486"/>
      <c r="Q61" s="486"/>
      <c r="R61" s="489"/>
      <c r="S61" s="486"/>
      <c r="T61" s="486"/>
      <c r="U61" s="489"/>
      <c r="V61" s="486"/>
      <c r="W61" s="486"/>
      <c r="X61" s="489"/>
      <c r="Y61" s="489"/>
      <c r="Z61" s="485"/>
      <c r="AA61" s="486"/>
      <c r="AB61" s="489"/>
      <c r="AC61" s="486"/>
      <c r="AD61" s="486"/>
      <c r="AE61" s="513"/>
      <c r="AF61" s="486"/>
      <c r="AG61" s="489"/>
      <c r="AH61" s="486"/>
      <c r="AI61" s="489"/>
      <c r="AJ61" s="486"/>
      <c r="AK61" s="489"/>
      <c r="AL61" s="486"/>
      <c r="AM61" s="489"/>
      <c r="AN61" s="488"/>
      <c r="AO61" s="488"/>
      <c r="AP61" s="488"/>
      <c r="AQ61" s="487"/>
      <c r="AR61" s="486"/>
      <c r="AS61" s="486"/>
      <c r="AT61" s="486"/>
      <c r="AU61" s="486"/>
      <c r="AV61" s="489"/>
      <c r="AW61" s="487"/>
      <c r="AX61" s="485"/>
      <c r="AY61" s="485"/>
      <c r="AZ61" s="489"/>
      <c r="BA61" s="487"/>
      <c r="BB61" s="487"/>
      <c r="BC61" s="487"/>
      <c r="BD61" s="487"/>
      <c r="BE61" s="487"/>
      <c r="BF61" s="487"/>
      <c r="BG61" s="559"/>
      <c r="BH61" s="559"/>
      <c r="BI61" s="560"/>
      <c r="BJ61" s="559"/>
      <c r="BK61" s="561"/>
      <c r="BL61" s="566"/>
      <c r="BM61" s="568"/>
      <c r="BN61" s="554"/>
      <c r="BO61" s="565"/>
      <c r="BP61" s="562"/>
      <c r="BQ61" s="569"/>
      <c r="BR61" s="567"/>
      <c r="BS61" s="564"/>
      <c r="BT61" s="563"/>
      <c r="BU61" s="563"/>
      <c r="BV61" s="563"/>
      <c r="BW61" s="563"/>
      <c r="BX61" s="563"/>
      <c r="BY61" s="565"/>
      <c r="BZ61" s="563"/>
      <c r="CA61" s="563"/>
      <c r="CB61" s="492"/>
      <c r="CI61" s="541">
        <v>0.90622183804461776</v>
      </c>
      <c r="CJ61" s="506">
        <f t="shared" si="56"/>
        <v>0.91</v>
      </c>
    </row>
    <row r="62" spans="1:88" x14ac:dyDescent="0.25">
      <c r="A62" s="511"/>
      <c r="B62" s="515"/>
      <c r="C62" s="483"/>
      <c r="D62" s="483"/>
      <c r="E62" s="483"/>
      <c r="F62" s="483"/>
      <c r="G62" s="484"/>
      <c r="H62" s="486"/>
      <c r="I62" s="486"/>
      <c r="J62" s="486"/>
      <c r="K62" s="486"/>
      <c r="L62" s="486"/>
      <c r="M62" s="486"/>
      <c r="N62" s="486"/>
      <c r="O62" s="489"/>
      <c r="P62" s="486"/>
      <c r="Q62" s="486"/>
      <c r="R62" s="489"/>
      <c r="S62" s="486"/>
      <c r="T62" s="486"/>
      <c r="U62" s="489"/>
      <c r="V62" s="486"/>
      <c r="W62" s="486"/>
      <c r="X62" s="489"/>
      <c r="Y62" s="489"/>
      <c r="Z62" s="486"/>
      <c r="AA62" s="486"/>
      <c r="AB62" s="489"/>
      <c r="AC62" s="489"/>
      <c r="AD62" s="486"/>
      <c r="AE62" s="513"/>
      <c r="AF62" s="486"/>
      <c r="AG62" s="489"/>
      <c r="AH62" s="486"/>
      <c r="AI62" s="489"/>
      <c r="AJ62" s="486"/>
      <c r="AK62" s="489"/>
      <c r="AL62" s="486"/>
      <c r="AM62" s="489"/>
      <c r="AN62" s="488"/>
      <c r="AO62" s="488"/>
      <c r="AP62" s="488"/>
      <c r="AQ62" s="487"/>
      <c r="AR62" s="486"/>
      <c r="AS62" s="486"/>
      <c r="AT62" s="486"/>
      <c r="AU62" s="486"/>
      <c r="AV62" s="489"/>
      <c r="AW62" s="487"/>
      <c r="AX62" s="486"/>
      <c r="AY62" s="486"/>
      <c r="AZ62" s="489"/>
      <c r="BA62" s="487"/>
      <c r="BB62" s="487"/>
      <c r="BC62" s="487"/>
      <c r="BD62" s="487"/>
      <c r="BE62" s="487"/>
      <c r="BF62" s="487"/>
      <c r="BG62" s="559"/>
      <c r="BH62" s="559"/>
      <c r="BI62" s="561"/>
      <c r="BJ62" s="559"/>
      <c r="BK62" s="559"/>
      <c r="BL62" s="559"/>
      <c r="BM62" s="573"/>
      <c r="BN62" s="563"/>
      <c r="BO62" s="563"/>
      <c r="BP62" s="559"/>
      <c r="BQ62" s="559"/>
      <c r="BR62" s="559"/>
      <c r="BS62" s="563"/>
      <c r="BT62" s="563"/>
      <c r="BU62" s="563"/>
      <c r="BV62" s="563"/>
      <c r="BW62" s="563"/>
      <c r="BX62" s="563"/>
      <c r="BY62" s="563"/>
      <c r="BZ62" s="563"/>
      <c r="CA62" s="563"/>
      <c r="CB62" s="558"/>
      <c r="CI62" s="486"/>
      <c r="CJ62" s="506">
        <f t="shared" si="56"/>
        <v>0</v>
      </c>
    </row>
    <row r="63" spans="1:88" x14ac:dyDescent="0.25">
      <c r="A63" s="511"/>
      <c r="B63" s="515"/>
      <c r="C63" s="483"/>
      <c r="D63" s="483"/>
      <c r="E63" s="483"/>
      <c r="F63" s="483"/>
      <c r="G63" s="484"/>
      <c r="H63" s="486"/>
      <c r="I63" s="486"/>
      <c r="J63" s="486"/>
      <c r="K63" s="486"/>
      <c r="L63" s="486"/>
      <c r="M63" s="486"/>
      <c r="N63" s="486"/>
      <c r="O63" s="489"/>
      <c r="P63" s="486"/>
      <c r="Q63" s="486"/>
      <c r="R63" s="489"/>
      <c r="S63" s="486"/>
      <c r="T63" s="486"/>
      <c r="U63" s="489"/>
      <c r="V63" s="486"/>
      <c r="W63" s="486"/>
      <c r="X63" s="489"/>
      <c r="Y63" s="489"/>
      <c r="Z63" s="486"/>
      <c r="AA63" s="486"/>
      <c r="AB63" s="489"/>
      <c r="AC63" s="489"/>
      <c r="AD63" s="486"/>
      <c r="AE63" s="513"/>
      <c r="AF63" s="486"/>
      <c r="AG63" s="489"/>
      <c r="AH63" s="486"/>
      <c r="AI63" s="489"/>
      <c r="AJ63" s="486"/>
      <c r="AK63" s="489"/>
      <c r="AL63" s="486"/>
      <c r="AM63" s="489"/>
      <c r="AN63" s="488"/>
      <c r="AO63" s="488"/>
      <c r="AP63" s="488"/>
      <c r="AQ63" s="487"/>
      <c r="AR63" s="486"/>
      <c r="AS63" s="486"/>
      <c r="AT63" s="485"/>
      <c r="AU63" s="486"/>
      <c r="AV63" s="489"/>
      <c r="AW63" s="487"/>
      <c r="AX63" s="486"/>
      <c r="AY63" s="486"/>
      <c r="AZ63" s="489"/>
      <c r="BA63" s="487"/>
      <c r="BB63" s="487"/>
      <c r="BC63" s="487"/>
      <c r="BD63" s="487"/>
      <c r="BE63" s="487"/>
      <c r="BF63" s="487"/>
      <c r="BG63" s="559"/>
      <c r="BH63" s="559"/>
      <c r="BI63" s="561"/>
      <c r="BJ63" s="559"/>
      <c r="BK63" s="559"/>
      <c r="BL63" s="567"/>
      <c r="BM63" s="573"/>
      <c r="BN63" s="563"/>
      <c r="BO63" s="563"/>
      <c r="BP63" s="559"/>
      <c r="BQ63" s="559"/>
      <c r="BR63" s="567"/>
      <c r="BS63" s="563"/>
      <c r="BT63" s="563"/>
      <c r="BU63" s="563"/>
      <c r="BV63" s="563"/>
      <c r="BW63" s="563"/>
      <c r="BX63" s="563"/>
      <c r="BY63" s="563"/>
      <c r="BZ63" s="563"/>
      <c r="CA63" s="563"/>
      <c r="CB63" s="558"/>
      <c r="CI63" s="540"/>
      <c r="CJ63" s="506">
        <f t="shared" si="56"/>
        <v>0</v>
      </c>
    </row>
    <row r="64" spans="1:88" x14ac:dyDescent="0.25">
      <c r="A64" s="511"/>
      <c r="B64" s="515"/>
      <c r="C64" s="483"/>
      <c r="D64" s="483"/>
      <c r="E64" s="483"/>
      <c r="F64" s="483"/>
      <c r="G64" s="484"/>
      <c r="H64" s="486"/>
      <c r="I64" s="486"/>
      <c r="J64" s="486"/>
      <c r="K64" s="486"/>
      <c r="L64" s="486"/>
      <c r="M64" s="486"/>
      <c r="N64" s="486"/>
      <c r="O64" s="489"/>
      <c r="P64" s="486"/>
      <c r="Q64" s="486"/>
      <c r="R64" s="489"/>
      <c r="S64" s="486"/>
      <c r="T64" s="486"/>
      <c r="U64" s="489"/>
      <c r="V64" s="486"/>
      <c r="W64" s="486"/>
      <c r="X64" s="489"/>
      <c r="Y64" s="489"/>
      <c r="Z64" s="486"/>
      <c r="AA64" s="486"/>
      <c r="AB64" s="489"/>
      <c r="AC64" s="489"/>
      <c r="AD64" s="486"/>
      <c r="AE64" s="513"/>
      <c r="AF64" s="486"/>
      <c r="AG64" s="489"/>
      <c r="AH64" s="486"/>
      <c r="AI64" s="489"/>
      <c r="AJ64" s="486"/>
      <c r="AK64" s="489"/>
      <c r="AL64" s="486"/>
      <c r="AM64" s="489"/>
      <c r="AN64" s="488"/>
      <c r="AO64" s="488"/>
      <c r="AP64" s="488"/>
      <c r="AQ64" s="487"/>
      <c r="AR64" s="485"/>
      <c r="AS64" s="486"/>
      <c r="AT64" s="486"/>
      <c r="AU64" s="486"/>
      <c r="AV64" s="489"/>
      <c r="AW64" s="487"/>
      <c r="AX64" s="486"/>
      <c r="AY64" s="486"/>
      <c r="AZ64" s="489"/>
      <c r="BA64" s="487"/>
      <c r="BB64" s="487"/>
      <c r="BC64" s="487"/>
      <c r="BD64" s="487"/>
      <c r="BE64" s="487"/>
      <c r="BF64" s="487"/>
      <c r="BG64" s="559"/>
      <c r="BH64" s="559"/>
      <c r="BI64" s="561"/>
      <c r="BJ64" s="559"/>
      <c r="BK64" s="559"/>
      <c r="BL64" s="559"/>
      <c r="BM64" s="573"/>
      <c r="BN64" s="563"/>
      <c r="BO64" s="563"/>
      <c r="BP64" s="559"/>
      <c r="BQ64" s="559"/>
      <c r="BR64" s="559"/>
      <c r="BS64" s="563"/>
      <c r="BT64" s="563"/>
      <c r="BU64" s="563"/>
      <c r="BV64" s="563"/>
      <c r="BW64" s="563"/>
      <c r="BX64" s="563"/>
      <c r="BY64" s="563"/>
      <c r="BZ64" s="563"/>
      <c r="CA64" s="563"/>
      <c r="CB64" s="558"/>
      <c r="CI64" s="486"/>
      <c r="CJ64" s="506">
        <f t="shared" si="56"/>
        <v>0</v>
      </c>
    </row>
    <row r="65" spans="1:88" x14ac:dyDescent="0.25">
      <c r="A65" s="511"/>
      <c r="B65" s="515"/>
      <c r="C65" s="483"/>
      <c r="D65" s="483"/>
      <c r="E65" s="483"/>
      <c r="F65" s="483"/>
      <c r="G65" s="484"/>
      <c r="H65" s="486"/>
      <c r="I65" s="486"/>
      <c r="J65" s="486"/>
      <c r="K65" s="486"/>
      <c r="L65" s="486"/>
      <c r="M65" s="486"/>
      <c r="N65" s="486"/>
      <c r="O65" s="489"/>
      <c r="P65" s="486"/>
      <c r="Q65" s="486"/>
      <c r="R65" s="489"/>
      <c r="S65" s="486"/>
      <c r="T65" s="486"/>
      <c r="U65" s="489"/>
      <c r="V65" s="486"/>
      <c r="W65" s="486"/>
      <c r="X65" s="489"/>
      <c r="Y65" s="489"/>
      <c r="Z65" s="486"/>
      <c r="AA65" s="486"/>
      <c r="AB65" s="489"/>
      <c r="AC65" s="489"/>
      <c r="AD65" s="486"/>
      <c r="AE65" s="513"/>
      <c r="AF65" s="486"/>
      <c r="AG65" s="489"/>
      <c r="AH65" s="486"/>
      <c r="AI65" s="489"/>
      <c r="AJ65" s="486"/>
      <c r="AK65" s="489"/>
      <c r="AL65" s="486"/>
      <c r="AM65" s="489"/>
      <c r="AN65" s="488"/>
      <c r="AO65" s="488"/>
      <c r="AP65" s="488"/>
      <c r="AQ65" s="487"/>
      <c r="AR65" s="486"/>
      <c r="AS65" s="486"/>
      <c r="AT65" s="485"/>
      <c r="AU65" s="486"/>
      <c r="AV65" s="489"/>
      <c r="AW65" s="487"/>
      <c r="AX65" s="486"/>
      <c r="AY65" s="486"/>
      <c r="AZ65" s="489"/>
      <c r="BA65" s="487"/>
      <c r="BB65" s="487"/>
      <c r="BC65" s="487"/>
      <c r="BD65" s="487"/>
      <c r="BE65" s="487"/>
      <c r="BF65" s="487"/>
      <c r="BG65" s="559"/>
      <c r="BH65" s="559"/>
      <c r="BI65" s="561"/>
      <c r="BJ65" s="559"/>
      <c r="BK65" s="559"/>
      <c r="BL65" s="567"/>
      <c r="BM65" s="573"/>
      <c r="BN65" s="563"/>
      <c r="BO65" s="563"/>
      <c r="BP65" s="559"/>
      <c r="BQ65" s="559"/>
      <c r="BR65" s="567"/>
      <c r="BS65" s="563"/>
      <c r="BT65" s="563"/>
      <c r="BU65" s="563"/>
      <c r="BV65" s="563"/>
      <c r="BW65" s="563"/>
      <c r="BX65" s="563"/>
      <c r="BY65" s="563"/>
      <c r="BZ65" s="563"/>
      <c r="CA65" s="563"/>
      <c r="CB65" s="558"/>
      <c r="CI65" s="540"/>
      <c r="CJ65" s="506">
        <f t="shared" si="56"/>
        <v>0</v>
      </c>
    </row>
    <row r="66" spans="1:88" x14ac:dyDescent="0.25">
      <c r="A66" s="511"/>
      <c r="B66" s="515"/>
      <c r="C66" s="483"/>
      <c r="D66" s="483"/>
      <c r="E66" s="483"/>
      <c r="F66" s="483"/>
      <c r="G66" s="484"/>
      <c r="H66" s="486"/>
      <c r="I66" s="486"/>
      <c r="J66" s="486"/>
      <c r="K66" s="486"/>
      <c r="L66" s="486"/>
      <c r="M66" s="486"/>
      <c r="N66" s="486"/>
      <c r="O66" s="489"/>
      <c r="P66" s="486"/>
      <c r="Q66" s="486"/>
      <c r="R66" s="489"/>
      <c r="S66" s="486"/>
      <c r="T66" s="486"/>
      <c r="U66" s="489"/>
      <c r="V66" s="486"/>
      <c r="W66" s="486"/>
      <c r="X66" s="489"/>
      <c r="Y66" s="489"/>
      <c r="Z66" s="486"/>
      <c r="AA66" s="486"/>
      <c r="AB66" s="489"/>
      <c r="AC66" s="489"/>
      <c r="AD66" s="486"/>
      <c r="AE66" s="513"/>
      <c r="AF66" s="486"/>
      <c r="AG66" s="489"/>
      <c r="AH66" s="486"/>
      <c r="AI66" s="489"/>
      <c r="AJ66" s="486"/>
      <c r="AK66" s="489"/>
      <c r="AL66" s="486"/>
      <c r="AM66" s="489"/>
      <c r="AN66" s="488"/>
      <c r="AO66" s="488"/>
      <c r="AP66" s="488"/>
      <c r="AQ66" s="487"/>
      <c r="AR66" s="486"/>
      <c r="AS66" s="486"/>
      <c r="AT66" s="485"/>
      <c r="AU66" s="486"/>
      <c r="AV66" s="489"/>
      <c r="AW66" s="487"/>
      <c r="AX66" s="486"/>
      <c r="AY66" s="486"/>
      <c r="AZ66" s="489"/>
      <c r="BA66" s="487"/>
      <c r="BB66" s="487"/>
      <c r="BC66" s="487"/>
      <c r="BD66" s="487"/>
      <c r="BE66" s="487"/>
      <c r="BF66" s="487"/>
      <c r="BG66" s="559"/>
      <c r="BH66" s="559"/>
      <c r="BI66" s="561"/>
      <c r="BJ66" s="559"/>
      <c r="BK66" s="559"/>
      <c r="BL66" s="567"/>
      <c r="BM66" s="573"/>
      <c r="BN66" s="563"/>
      <c r="BO66" s="563"/>
      <c r="BP66" s="559"/>
      <c r="BQ66" s="559"/>
      <c r="BR66" s="567"/>
      <c r="BS66" s="563"/>
      <c r="BT66" s="563"/>
      <c r="BU66" s="563"/>
      <c r="BV66" s="563"/>
      <c r="BW66" s="563"/>
      <c r="BX66" s="563"/>
      <c r="BY66" s="563"/>
      <c r="BZ66" s="563"/>
      <c r="CA66" s="563"/>
      <c r="CB66" s="558"/>
      <c r="CI66" s="486"/>
      <c r="CJ66" s="506">
        <f t="shared" si="56"/>
        <v>0</v>
      </c>
    </row>
    <row r="67" spans="1:88" x14ac:dyDescent="0.25">
      <c r="A67" s="511"/>
      <c r="B67" s="515"/>
      <c r="C67" s="483"/>
      <c r="D67" s="483"/>
      <c r="E67" s="483"/>
      <c r="F67" s="483"/>
      <c r="G67" s="484"/>
      <c r="H67" s="486"/>
      <c r="I67" s="486"/>
      <c r="J67" s="486"/>
      <c r="K67" s="486"/>
      <c r="L67" s="486"/>
      <c r="M67" s="486"/>
      <c r="N67" s="486"/>
      <c r="O67" s="489"/>
      <c r="P67" s="486"/>
      <c r="Q67" s="486"/>
      <c r="R67" s="489"/>
      <c r="S67" s="486"/>
      <c r="T67" s="486"/>
      <c r="U67" s="489"/>
      <c r="V67" s="486"/>
      <c r="W67" s="486"/>
      <c r="X67" s="489"/>
      <c r="Y67" s="489"/>
      <c r="Z67" s="486"/>
      <c r="AA67" s="486"/>
      <c r="AB67" s="489"/>
      <c r="AC67" s="489"/>
      <c r="AD67" s="486"/>
      <c r="AE67" s="513"/>
      <c r="AF67" s="486"/>
      <c r="AG67" s="489"/>
      <c r="AH67" s="486"/>
      <c r="AI67" s="489"/>
      <c r="AJ67" s="486"/>
      <c r="AK67" s="489"/>
      <c r="AL67" s="486"/>
      <c r="AM67" s="489"/>
      <c r="AN67" s="488"/>
      <c r="AO67" s="488"/>
      <c r="AP67" s="488"/>
      <c r="AQ67" s="487"/>
      <c r="AR67" s="486"/>
      <c r="AS67" s="486"/>
      <c r="AT67" s="485"/>
      <c r="AU67" s="486"/>
      <c r="AV67" s="489"/>
      <c r="AW67" s="487"/>
      <c r="AX67" s="486"/>
      <c r="AY67" s="486"/>
      <c r="AZ67" s="489"/>
      <c r="BA67" s="487"/>
      <c r="BB67" s="487"/>
      <c r="BC67" s="487"/>
      <c r="BD67" s="487"/>
      <c r="BE67" s="487"/>
      <c r="BF67" s="487"/>
      <c r="BG67" s="559"/>
      <c r="BH67" s="559"/>
      <c r="BI67" s="561"/>
      <c r="BJ67" s="559"/>
      <c r="BK67" s="559"/>
      <c r="BL67" s="567"/>
      <c r="BM67" s="573"/>
      <c r="BN67" s="563"/>
      <c r="BO67" s="563"/>
      <c r="BP67" s="559"/>
      <c r="BQ67" s="559"/>
      <c r="BR67" s="567"/>
      <c r="BS67" s="563"/>
      <c r="BT67" s="563"/>
      <c r="BU67" s="563"/>
      <c r="BV67" s="563"/>
      <c r="BW67" s="563"/>
      <c r="BX67" s="563"/>
      <c r="BY67" s="563"/>
      <c r="BZ67" s="563"/>
      <c r="CA67" s="563"/>
      <c r="CB67" s="558"/>
      <c r="CI67" s="540"/>
      <c r="CJ67" s="506">
        <f t="shared" si="56"/>
        <v>0</v>
      </c>
    </row>
    <row r="68" spans="1:88" x14ac:dyDescent="0.25">
      <c r="A68" s="511"/>
      <c r="B68" s="515"/>
      <c r="C68" s="483"/>
      <c r="D68" s="483"/>
      <c r="E68" s="483"/>
      <c r="F68" s="483"/>
      <c r="G68" s="484"/>
      <c r="H68" s="486"/>
      <c r="I68" s="486"/>
      <c r="J68" s="486"/>
      <c r="K68" s="486"/>
      <c r="L68" s="486"/>
      <c r="M68" s="486"/>
      <c r="N68" s="486"/>
      <c r="O68" s="489"/>
      <c r="P68" s="486"/>
      <c r="Q68" s="486"/>
      <c r="R68" s="489"/>
      <c r="S68" s="486"/>
      <c r="T68" s="486"/>
      <c r="U68" s="489"/>
      <c r="V68" s="486"/>
      <c r="W68" s="486"/>
      <c r="X68" s="489"/>
      <c r="Y68" s="489"/>
      <c r="Z68" s="486"/>
      <c r="AA68" s="486"/>
      <c r="AB68" s="489"/>
      <c r="AC68" s="489"/>
      <c r="AD68" s="486"/>
      <c r="AE68" s="513"/>
      <c r="AF68" s="486"/>
      <c r="AG68" s="489"/>
      <c r="AH68" s="486"/>
      <c r="AI68" s="489"/>
      <c r="AJ68" s="486"/>
      <c r="AK68" s="489"/>
      <c r="AL68" s="486"/>
      <c r="AM68" s="489"/>
      <c r="AN68" s="488"/>
      <c r="AO68" s="488"/>
      <c r="AP68" s="488"/>
      <c r="AQ68" s="487"/>
      <c r="AR68" s="486"/>
      <c r="AS68" s="486"/>
      <c r="AT68" s="485"/>
      <c r="AU68" s="486"/>
      <c r="AV68" s="489"/>
      <c r="AW68" s="487"/>
      <c r="AX68" s="486"/>
      <c r="AY68" s="486"/>
      <c r="AZ68" s="489"/>
      <c r="BA68" s="487"/>
      <c r="BB68" s="487"/>
      <c r="BC68" s="487"/>
      <c r="BD68" s="487"/>
      <c r="BE68" s="485"/>
      <c r="BF68" s="487"/>
      <c r="BG68" s="559"/>
      <c r="BH68" s="559"/>
      <c r="BI68" s="561"/>
      <c r="BJ68" s="559"/>
      <c r="BK68" s="559"/>
      <c r="BL68" s="567"/>
      <c r="BM68" s="573"/>
      <c r="BN68" s="563"/>
      <c r="BO68" s="563"/>
      <c r="BP68" s="559"/>
      <c r="BQ68" s="559"/>
      <c r="BR68" s="567"/>
      <c r="BS68" s="563"/>
      <c r="BT68" s="563"/>
      <c r="BU68" s="563"/>
      <c r="BV68" s="563"/>
      <c r="BW68" s="563"/>
      <c r="BX68" s="563"/>
      <c r="BY68" s="563"/>
      <c r="BZ68" s="563"/>
      <c r="CA68" s="563"/>
      <c r="CB68" s="558"/>
      <c r="CI68" s="486"/>
      <c r="CJ68" s="506">
        <f t="shared" si="56"/>
        <v>0</v>
      </c>
    </row>
    <row r="69" spans="1:88" x14ac:dyDescent="0.25">
      <c r="A69" s="511"/>
      <c r="B69" s="515"/>
      <c r="C69" s="483"/>
      <c r="D69" s="483"/>
      <c r="E69" s="483"/>
      <c r="F69" s="483"/>
      <c r="G69" s="517"/>
      <c r="H69" s="486"/>
      <c r="I69" s="486"/>
      <c r="J69" s="486"/>
      <c r="K69" s="486"/>
      <c r="L69" s="486"/>
      <c r="M69" s="486"/>
      <c r="N69" s="486"/>
      <c r="O69" s="489"/>
      <c r="P69" s="486"/>
      <c r="Q69" s="486"/>
      <c r="R69" s="489"/>
      <c r="S69" s="486"/>
      <c r="T69" s="486"/>
      <c r="U69" s="489"/>
      <c r="V69" s="486"/>
      <c r="W69" s="486"/>
      <c r="X69" s="489"/>
      <c r="Y69" s="489"/>
      <c r="Z69" s="486"/>
      <c r="AA69" s="486"/>
      <c r="AB69" s="489"/>
      <c r="AC69" s="489"/>
      <c r="AD69" s="486"/>
      <c r="AE69" s="513"/>
      <c r="AF69" s="486"/>
      <c r="AG69" s="489"/>
      <c r="AH69" s="486"/>
      <c r="AI69" s="489"/>
      <c r="AJ69" s="486"/>
      <c r="AK69" s="489"/>
      <c r="AL69" s="486"/>
      <c r="AM69" s="489"/>
      <c r="AN69" s="488"/>
      <c r="AO69" s="488"/>
      <c r="AP69" s="488"/>
      <c r="AQ69" s="487"/>
      <c r="AR69" s="485"/>
      <c r="AS69" s="486"/>
      <c r="AT69" s="486"/>
      <c r="AU69" s="486"/>
      <c r="AV69" s="489"/>
      <c r="AW69" s="487"/>
      <c r="AX69" s="486"/>
      <c r="AY69" s="486"/>
      <c r="AZ69" s="489"/>
      <c r="BA69" s="487"/>
      <c r="BB69" s="487"/>
      <c r="BC69" s="487"/>
      <c r="BD69" s="487"/>
      <c r="BE69" s="487"/>
      <c r="BF69" s="487"/>
      <c r="BG69" s="559"/>
      <c r="BH69" s="559"/>
      <c r="BI69" s="561"/>
      <c r="BJ69" s="559"/>
      <c r="BK69" s="559"/>
      <c r="BL69" s="559"/>
      <c r="BM69" s="573"/>
      <c r="BN69" s="563"/>
      <c r="BO69" s="563"/>
      <c r="BP69" s="559"/>
      <c r="BQ69" s="559"/>
      <c r="BR69" s="559"/>
      <c r="BS69" s="563"/>
      <c r="BT69" s="563"/>
      <c r="BU69" s="563"/>
      <c r="BV69" s="563"/>
      <c r="BW69" s="563"/>
      <c r="BX69" s="563"/>
      <c r="BY69" s="563"/>
      <c r="BZ69" s="563"/>
      <c r="CA69" s="563"/>
      <c r="CB69" s="558"/>
      <c r="CI69" s="540"/>
      <c r="CJ69" s="506">
        <f t="shared" si="56"/>
        <v>0</v>
      </c>
    </row>
    <row r="70" spans="1:88" x14ac:dyDescent="0.25">
      <c r="A70" s="301"/>
      <c r="B70" s="219"/>
      <c r="C70" s="219"/>
      <c r="D70" s="219"/>
      <c r="E70" s="219"/>
      <c r="F70" s="219"/>
      <c r="G70" s="205"/>
      <c r="H70" s="222"/>
      <c r="I70" s="222"/>
      <c r="J70" s="222"/>
      <c r="K70" s="222"/>
      <c r="L70" s="235"/>
      <c r="M70" s="222"/>
      <c r="N70" s="222"/>
      <c r="O70" s="496"/>
      <c r="P70" s="222"/>
      <c r="Q70" s="222"/>
      <c r="R70" s="496"/>
      <c r="S70" s="222"/>
      <c r="T70" s="222"/>
      <c r="U70" s="496"/>
      <c r="V70" s="222"/>
      <c r="W70" s="222"/>
      <c r="X70" s="496"/>
      <c r="Y70" s="496"/>
      <c r="Z70" s="222"/>
      <c r="AA70" s="222"/>
      <c r="AB70" s="227"/>
      <c r="AC70" s="227"/>
      <c r="AD70" s="222"/>
      <c r="AE70" s="235"/>
      <c r="AF70" s="222"/>
      <c r="AG70" s="496"/>
      <c r="AH70" s="222"/>
      <c r="AI70" s="496"/>
      <c r="AJ70" s="222"/>
      <c r="AK70" s="496"/>
      <c r="AL70" s="222"/>
      <c r="AM70" s="496"/>
      <c r="AN70" s="227"/>
      <c r="AO70" s="227"/>
      <c r="AP70" s="227"/>
      <c r="AQ70" s="222"/>
      <c r="AR70" s="227"/>
      <c r="AS70" s="227"/>
      <c r="AT70" s="227"/>
      <c r="AU70" s="222"/>
      <c r="AV70" s="496"/>
      <c r="AW70" s="235"/>
      <c r="AX70" s="222"/>
      <c r="AY70" s="222"/>
      <c r="AZ70" s="496"/>
      <c r="BA70" s="235"/>
      <c r="BB70" s="235"/>
      <c r="BC70" s="235"/>
      <c r="BD70" s="235"/>
      <c r="BE70" s="235"/>
      <c r="BF70" s="244"/>
      <c r="BG70" s="574"/>
      <c r="BH70" s="574"/>
      <c r="BI70" s="574"/>
      <c r="BJ70" s="575"/>
      <c r="BK70" s="575"/>
      <c r="BL70" s="576"/>
      <c r="BM70" s="573"/>
      <c r="BN70" s="575"/>
      <c r="BO70" s="577"/>
      <c r="BP70" s="575"/>
      <c r="BQ70" s="575"/>
      <c r="BR70" s="575"/>
      <c r="BS70" s="575"/>
      <c r="BT70" s="577"/>
      <c r="BU70" s="577"/>
      <c r="BV70" s="577"/>
      <c r="BW70" s="577"/>
      <c r="BX70" s="577"/>
      <c r="BY70" s="577"/>
      <c r="BZ70" s="577"/>
      <c r="CA70" s="577"/>
      <c r="CB70" s="577"/>
      <c r="CI70" s="507"/>
      <c r="CJ70" s="506">
        <f t="shared" si="56"/>
        <v>0</v>
      </c>
    </row>
    <row r="71" spans="1:88" x14ac:dyDescent="0.25">
      <c r="A71" s="301"/>
      <c r="B71" s="219"/>
      <c r="C71" s="219"/>
      <c r="D71" s="219"/>
      <c r="E71" s="219"/>
      <c r="F71" s="219"/>
      <c r="G71" s="205"/>
      <c r="H71" s="222"/>
      <c r="I71" s="222"/>
      <c r="J71" s="222"/>
      <c r="K71" s="222"/>
      <c r="L71" s="235"/>
      <c r="M71" s="222"/>
      <c r="N71" s="222"/>
      <c r="O71" s="496"/>
      <c r="P71" s="222"/>
      <c r="Q71" s="222"/>
      <c r="R71" s="496"/>
      <c r="S71" s="222"/>
      <c r="T71" s="222"/>
      <c r="U71" s="496"/>
      <c r="V71" s="222"/>
      <c r="W71" s="222"/>
      <c r="X71" s="496"/>
      <c r="Y71" s="496"/>
      <c r="Z71" s="222"/>
      <c r="AA71" s="222"/>
      <c r="AB71" s="227"/>
      <c r="AC71" s="227"/>
      <c r="AD71" s="222"/>
      <c r="AE71" s="235"/>
      <c r="AF71" s="222"/>
      <c r="AG71" s="496"/>
      <c r="AH71" s="222"/>
      <c r="AI71" s="496"/>
      <c r="AJ71" s="222"/>
      <c r="AK71" s="496"/>
      <c r="AL71" s="222"/>
      <c r="AM71" s="496"/>
      <c r="AN71" s="227"/>
      <c r="AO71" s="227"/>
      <c r="AP71" s="227"/>
      <c r="AQ71" s="222"/>
      <c r="AR71" s="227"/>
      <c r="AS71" s="227"/>
      <c r="AT71" s="227"/>
      <c r="AU71" s="222"/>
      <c r="AV71" s="496"/>
      <c r="AW71" s="235"/>
      <c r="AX71" s="222"/>
      <c r="AY71" s="222"/>
      <c r="AZ71" s="496"/>
      <c r="BA71" s="235"/>
      <c r="BB71" s="235"/>
      <c r="BC71" s="235"/>
      <c r="BD71" s="235"/>
      <c r="BE71" s="235"/>
      <c r="BF71" s="244"/>
      <c r="BG71" s="574"/>
      <c r="BH71" s="574"/>
      <c r="BI71" s="574"/>
      <c r="BJ71" s="575"/>
      <c r="BK71" s="575"/>
      <c r="BL71" s="576"/>
      <c r="BM71" s="573"/>
      <c r="BN71" s="575"/>
      <c r="BO71" s="577"/>
      <c r="BP71" s="575"/>
      <c r="BQ71" s="575"/>
      <c r="BR71" s="575"/>
      <c r="BS71" s="575"/>
      <c r="BT71" s="577"/>
      <c r="BU71" s="577"/>
      <c r="BV71" s="577"/>
      <c r="BW71" s="577"/>
      <c r="BX71" s="577"/>
      <c r="BY71" s="577"/>
      <c r="BZ71" s="577"/>
      <c r="CA71" s="577"/>
      <c r="CB71" s="577"/>
      <c r="CI71" s="506"/>
      <c r="CJ71" s="506">
        <f t="shared" si="56"/>
        <v>0</v>
      </c>
    </row>
    <row r="72" spans="1:88" x14ac:dyDescent="0.25">
      <c r="A72" s="301"/>
      <c r="B72" s="219"/>
      <c r="C72" s="219"/>
      <c r="D72" s="219"/>
      <c r="E72" s="219"/>
      <c r="F72" s="219"/>
      <c r="G72" s="205"/>
      <c r="H72" s="222"/>
      <c r="I72" s="222"/>
      <c r="J72" s="222"/>
      <c r="K72" s="222"/>
      <c r="L72" s="235"/>
      <c r="M72" s="222"/>
      <c r="N72" s="222"/>
      <c r="O72" s="496"/>
      <c r="P72" s="222"/>
      <c r="Q72" s="222"/>
      <c r="R72" s="496"/>
      <c r="S72" s="222"/>
      <c r="T72" s="222"/>
      <c r="U72" s="496"/>
      <c r="V72" s="222"/>
      <c r="W72" s="222"/>
      <c r="X72" s="496"/>
      <c r="Y72" s="496"/>
      <c r="Z72" s="222"/>
      <c r="AA72" s="222"/>
      <c r="AB72" s="227"/>
      <c r="AC72" s="227"/>
      <c r="AD72" s="222"/>
      <c r="AE72" s="235"/>
      <c r="AF72" s="222"/>
      <c r="AG72" s="496"/>
      <c r="AH72" s="222"/>
      <c r="AI72" s="496"/>
      <c r="AJ72" s="222"/>
      <c r="AK72" s="496"/>
      <c r="AL72" s="222"/>
      <c r="AM72" s="496"/>
      <c r="AN72" s="227"/>
      <c r="AO72" s="227"/>
      <c r="AP72" s="227"/>
      <c r="AQ72" s="222"/>
      <c r="AR72" s="227"/>
      <c r="AS72" s="227"/>
      <c r="AT72" s="227"/>
      <c r="AU72" s="222"/>
      <c r="AV72" s="496"/>
      <c r="AW72" s="235"/>
      <c r="AX72" s="222"/>
      <c r="AY72" s="222"/>
      <c r="AZ72" s="496"/>
      <c r="BA72" s="235"/>
      <c r="BB72" s="235"/>
      <c r="BC72" s="235"/>
      <c r="BD72" s="235"/>
      <c r="BE72" s="235"/>
      <c r="BF72" s="244"/>
      <c r="BG72" s="574"/>
      <c r="BH72" s="574"/>
      <c r="BI72" s="574"/>
      <c r="BJ72" s="575"/>
      <c r="BK72" s="575"/>
      <c r="BL72" s="576"/>
      <c r="BM72" s="573"/>
      <c r="BN72" s="575"/>
      <c r="BO72" s="577"/>
      <c r="BP72" s="575"/>
      <c r="BQ72" s="575"/>
      <c r="BR72" s="575"/>
      <c r="BS72" s="575"/>
      <c r="BT72" s="577"/>
      <c r="BU72" s="577"/>
      <c r="BV72" s="577"/>
      <c r="BW72" s="577"/>
      <c r="BX72" s="577"/>
      <c r="BY72" s="577"/>
      <c r="BZ72" s="577"/>
      <c r="CA72" s="577"/>
      <c r="CB72" s="577"/>
      <c r="CI72" s="507"/>
      <c r="CJ72" s="506">
        <f t="shared" si="56"/>
        <v>0</v>
      </c>
    </row>
    <row r="73" spans="1:88" x14ac:dyDescent="0.25">
      <c r="A73" s="301"/>
      <c r="B73" s="219"/>
      <c r="C73" s="219"/>
      <c r="D73" s="219"/>
      <c r="E73" s="219"/>
      <c r="F73" s="219"/>
      <c r="G73" s="205"/>
      <c r="H73" s="222"/>
      <c r="I73" s="222"/>
      <c r="J73" s="222"/>
      <c r="K73" s="222"/>
      <c r="L73" s="235"/>
      <c r="M73" s="222"/>
      <c r="N73" s="222"/>
      <c r="O73" s="496"/>
      <c r="P73" s="222"/>
      <c r="Q73" s="222"/>
      <c r="R73" s="496"/>
      <c r="S73" s="222"/>
      <c r="T73" s="222"/>
      <c r="U73" s="496"/>
      <c r="V73" s="222"/>
      <c r="W73" s="222"/>
      <c r="X73" s="496"/>
      <c r="Y73" s="496"/>
      <c r="Z73" s="222"/>
      <c r="AA73" s="222"/>
      <c r="AB73" s="227"/>
      <c r="AC73" s="227"/>
      <c r="AD73" s="222"/>
      <c r="AE73" s="235"/>
      <c r="AF73" s="222"/>
      <c r="AG73" s="496"/>
      <c r="AH73" s="222"/>
      <c r="AI73" s="496"/>
      <c r="AJ73" s="222"/>
      <c r="AK73" s="496"/>
      <c r="AL73" s="222"/>
      <c r="AM73" s="496"/>
      <c r="AN73" s="227"/>
      <c r="AO73" s="227"/>
      <c r="AP73" s="227"/>
      <c r="AQ73" s="222"/>
      <c r="AR73" s="227"/>
      <c r="AS73" s="227"/>
      <c r="AT73" s="227"/>
      <c r="AU73" s="222"/>
      <c r="AV73" s="496"/>
      <c r="AW73" s="235"/>
      <c r="AX73" s="222"/>
      <c r="AY73" s="222"/>
      <c r="AZ73" s="496"/>
      <c r="BA73" s="235"/>
      <c r="BB73" s="235"/>
      <c r="BC73" s="235"/>
      <c r="BD73" s="235"/>
      <c r="BE73" s="235"/>
      <c r="BF73" s="244"/>
      <c r="BG73" s="574"/>
      <c r="BH73" s="574"/>
      <c r="BI73" s="574"/>
      <c r="BJ73" s="575"/>
      <c r="BK73" s="575"/>
      <c r="BL73" s="576"/>
      <c r="BM73" s="573"/>
      <c r="BN73" s="575"/>
      <c r="BO73" s="577"/>
      <c r="BP73" s="575"/>
      <c r="BQ73" s="575"/>
      <c r="BR73" s="575"/>
      <c r="BS73" s="575"/>
      <c r="BT73" s="577"/>
      <c r="BU73" s="577"/>
      <c r="BV73" s="577"/>
      <c r="BW73" s="577"/>
      <c r="BX73" s="577"/>
      <c r="BY73" s="577"/>
      <c r="BZ73" s="577"/>
      <c r="CA73" s="577"/>
      <c r="CB73" s="577"/>
      <c r="CI73" s="506"/>
      <c r="CJ73" s="506">
        <f t="shared" si="56"/>
        <v>0</v>
      </c>
    </row>
    <row r="74" spans="1:88" x14ac:dyDescent="0.25">
      <c r="A74" s="301"/>
      <c r="B74" s="219"/>
      <c r="C74" s="219"/>
      <c r="D74" s="219"/>
      <c r="E74" s="219"/>
      <c r="F74" s="219"/>
      <c r="G74" s="205"/>
      <c r="H74" s="222"/>
      <c r="I74" s="222"/>
      <c r="J74" s="222"/>
      <c r="K74" s="222"/>
      <c r="L74" s="235"/>
      <c r="M74" s="222"/>
      <c r="N74" s="222"/>
      <c r="O74" s="496"/>
      <c r="P74" s="222"/>
      <c r="Q74" s="222"/>
      <c r="R74" s="496"/>
      <c r="S74" s="222"/>
      <c r="T74" s="222"/>
      <c r="U74" s="496"/>
      <c r="V74" s="222"/>
      <c r="W74" s="222"/>
      <c r="X74" s="496"/>
      <c r="Y74" s="496"/>
      <c r="Z74" s="222"/>
      <c r="AA74" s="222"/>
      <c r="AB74" s="227"/>
      <c r="AC74" s="227"/>
      <c r="AD74" s="222"/>
      <c r="AE74" s="235"/>
      <c r="AF74" s="222"/>
      <c r="AG74" s="496"/>
      <c r="AH74" s="222"/>
      <c r="AI74" s="496"/>
      <c r="AJ74" s="222"/>
      <c r="AK74" s="496"/>
      <c r="AL74" s="222"/>
      <c r="AM74" s="496"/>
      <c r="AN74" s="227"/>
      <c r="AO74" s="227"/>
      <c r="AP74" s="227"/>
      <c r="AQ74" s="222"/>
      <c r="AR74" s="227"/>
      <c r="AS74" s="227"/>
      <c r="AT74" s="227"/>
      <c r="AU74" s="222"/>
      <c r="AV74" s="496"/>
      <c r="AW74" s="235"/>
      <c r="AX74" s="222"/>
      <c r="AY74" s="222"/>
      <c r="AZ74" s="496"/>
      <c r="BA74" s="235"/>
      <c r="BB74" s="235"/>
      <c r="BC74" s="235"/>
      <c r="BD74" s="235"/>
      <c r="BE74" s="235"/>
      <c r="BF74" s="244"/>
      <c r="BG74" s="574"/>
      <c r="BH74" s="574"/>
      <c r="BI74" s="574"/>
      <c r="BJ74" s="575"/>
      <c r="BK74" s="575"/>
      <c r="BL74" s="576"/>
      <c r="BM74" s="573"/>
      <c r="BN74" s="575"/>
      <c r="BO74" s="577"/>
      <c r="BP74" s="575"/>
      <c r="BQ74" s="575"/>
      <c r="BR74" s="575"/>
      <c r="BS74" s="575"/>
      <c r="BT74" s="577"/>
      <c r="BU74" s="577"/>
      <c r="BV74" s="577"/>
      <c r="BW74" s="577"/>
      <c r="BX74" s="577"/>
      <c r="BY74" s="577"/>
      <c r="BZ74" s="577"/>
      <c r="CA74" s="577"/>
      <c r="CB74" s="577"/>
      <c r="CI74" s="507"/>
      <c r="CJ74" s="506">
        <f t="shared" ref="CJ74:CJ106" si="57">ROUND(CI74,2)</f>
        <v>0</v>
      </c>
    </row>
    <row r="75" spans="1:88" x14ac:dyDescent="0.25">
      <c r="A75" s="301"/>
      <c r="B75" s="219"/>
      <c r="C75" s="221"/>
      <c r="D75" s="219"/>
      <c r="E75" s="221"/>
      <c r="F75" s="221"/>
      <c r="G75" s="205"/>
      <c r="H75" s="222"/>
      <c r="I75" s="222"/>
      <c r="J75" s="222"/>
      <c r="K75" s="222"/>
      <c r="L75" s="235"/>
      <c r="M75" s="222"/>
      <c r="N75" s="222"/>
      <c r="O75" s="496"/>
      <c r="P75" s="222"/>
      <c r="Q75" s="222"/>
      <c r="R75" s="496"/>
      <c r="S75" s="222"/>
      <c r="T75" s="222"/>
      <c r="U75" s="496"/>
      <c r="V75" s="222"/>
      <c r="W75" s="222"/>
      <c r="X75" s="496"/>
      <c r="Y75" s="496"/>
      <c r="Z75" s="222"/>
      <c r="AA75" s="222"/>
      <c r="AB75" s="227"/>
      <c r="AC75" s="227"/>
      <c r="AD75" s="222"/>
      <c r="AE75" s="235"/>
      <c r="AF75" s="222"/>
      <c r="AG75" s="496"/>
      <c r="AH75" s="222"/>
      <c r="AI75" s="496"/>
      <c r="AJ75" s="222"/>
      <c r="AK75" s="496"/>
      <c r="AL75" s="222"/>
      <c r="AM75" s="496"/>
      <c r="AN75" s="227"/>
      <c r="AO75" s="227"/>
      <c r="AP75" s="227"/>
      <c r="AQ75" s="222"/>
      <c r="AR75" s="227"/>
      <c r="AS75" s="227"/>
      <c r="AT75" s="227"/>
      <c r="AU75" s="222"/>
      <c r="AV75" s="496"/>
      <c r="AW75" s="235"/>
      <c r="AX75" s="222"/>
      <c r="AY75" s="222"/>
      <c r="AZ75" s="496"/>
      <c r="BA75" s="235"/>
      <c r="BB75" s="235"/>
      <c r="BC75" s="235"/>
      <c r="BD75" s="235"/>
      <c r="BE75" s="235"/>
      <c r="BF75" s="244"/>
      <c r="BG75" s="574"/>
      <c r="BH75" s="574"/>
      <c r="BI75" s="574"/>
      <c r="BJ75" s="575"/>
      <c r="BK75" s="575"/>
      <c r="BL75" s="576"/>
      <c r="BM75" s="573"/>
      <c r="BN75" s="575"/>
      <c r="BO75" s="577"/>
      <c r="BP75" s="575"/>
      <c r="BQ75" s="575"/>
      <c r="BR75" s="575"/>
      <c r="BS75" s="575"/>
      <c r="BT75" s="577"/>
      <c r="BU75" s="577"/>
      <c r="BV75" s="577"/>
      <c r="BW75" s="577"/>
      <c r="BX75" s="577"/>
      <c r="BY75" s="577"/>
      <c r="BZ75" s="577"/>
      <c r="CA75" s="577"/>
      <c r="CB75" s="577"/>
      <c r="CI75" s="506"/>
      <c r="CJ75" s="506">
        <f t="shared" si="57"/>
        <v>0</v>
      </c>
    </row>
    <row r="76" spans="1:88" x14ac:dyDescent="0.25">
      <c r="A76" s="301"/>
      <c r="B76" s="219"/>
      <c r="C76" s="219"/>
      <c r="D76" s="219"/>
      <c r="E76" s="219"/>
      <c r="F76" s="219"/>
      <c r="G76" s="205"/>
      <c r="H76" s="222"/>
      <c r="I76" s="222"/>
      <c r="J76" s="222"/>
      <c r="K76" s="222"/>
      <c r="L76" s="235"/>
      <c r="M76" s="222"/>
      <c r="N76" s="222"/>
      <c r="O76" s="496"/>
      <c r="P76" s="222"/>
      <c r="Q76" s="222"/>
      <c r="R76" s="496"/>
      <c r="S76" s="222"/>
      <c r="T76" s="222"/>
      <c r="U76" s="496"/>
      <c r="V76" s="222"/>
      <c r="W76" s="222"/>
      <c r="X76" s="496"/>
      <c r="Y76" s="496"/>
      <c r="Z76" s="222"/>
      <c r="AA76" s="222"/>
      <c r="AB76" s="227"/>
      <c r="AC76" s="227"/>
      <c r="AD76" s="222"/>
      <c r="AE76" s="235"/>
      <c r="AF76" s="222"/>
      <c r="AG76" s="496"/>
      <c r="AH76" s="222"/>
      <c r="AI76" s="496"/>
      <c r="AJ76" s="222"/>
      <c r="AK76" s="496"/>
      <c r="AL76" s="222"/>
      <c r="AM76" s="496"/>
      <c r="AN76" s="227"/>
      <c r="AO76" s="227"/>
      <c r="AP76" s="227"/>
      <c r="AQ76" s="222"/>
      <c r="AR76" s="227"/>
      <c r="AS76" s="227"/>
      <c r="AT76" s="227"/>
      <c r="AU76" s="222"/>
      <c r="AV76" s="496"/>
      <c r="AW76" s="235"/>
      <c r="AX76" s="222"/>
      <c r="AY76" s="222"/>
      <c r="AZ76" s="496"/>
      <c r="BA76" s="235"/>
      <c r="BB76" s="235"/>
      <c r="BC76" s="235"/>
      <c r="BD76" s="235"/>
      <c r="BE76" s="235"/>
      <c r="BF76" s="244"/>
      <c r="BG76" s="574"/>
      <c r="BH76" s="574"/>
      <c r="BI76" s="574"/>
      <c r="BJ76" s="575"/>
      <c r="BK76" s="575"/>
      <c r="BL76" s="576"/>
      <c r="BM76" s="573"/>
      <c r="BN76" s="575"/>
      <c r="BO76" s="577"/>
      <c r="BP76" s="575"/>
      <c r="BQ76" s="575"/>
      <c r="BR76" s="575"/>
      <c r="BS76" s="575"/>
      <c r="BT76" s="577"/>
      <c r="BU76" s="577"/>
      <c r="BV76" s="577"/>
      <c r="BW76" s="577"/>
      <c r="BX76" s="577"/>
      <c r="BY76" s="577"/>
      <c r="BZ76" s="577"/>
      <c r="CA76" s="577"/>
      <c r="CB76" s="577"/>
      <c r="CI76" s="507"/>
      <c r="CJ76" s="506">
        <f t="shared" si="57"/>
        <v>0</v>
      </c>
    </row>
    <row r="77" spans="1:88" x14ac:dyDescent="0.25">
      <c r="A77" s="301"/>
      <c r="B77" s="258"/>
      <c r="C77" s="258"/>
      <c r="D77" s="258"/>
      <c r="E77" s="258"/>
      <c r="F77" s="258"/>
      <c r="G77" s="205"/>
      <c r="H77" s="225"/>
      <c r="I77" s="225"/>
      <c r="J77" s="225"/>
      <c r="K77" s="225"/>
      <c r="L77" s="225"/>
      <c r="M77" s="225"/>
      <c r="N77" s="225"/>
      <c r="O77" s="497"/>
      <c r="P77" s="225"/>
      <c r="Q77" s="225"/>
      <c r="R77" s="497"/>
      <c r="S77" s="225"/>
      <c r="T77" s="225"/>
      <c r="U77" s="497"/>
      <c r="V77" s="225"/>
      <c r="W77" s="225"/>
      <c r="X77" s="497"/>
      <c r="Y77" s="497"/>
      <c r="Z77" s="225"/>
      <c r="AA77" s="225"/>
      <c r="AB77" s="282"/>
      <c r="AC77" s="282"/>
      <c r="AD77" s="225"/>
      <c r="AE77" s="283"/>
      <c r="AF77" s="225"/>
      <c r="AG77" s="498"/>
      <c r="AH77" s="285"/>
      <c r="AI77" s="498"/>
      <c r="AJ77" s="225"/>
      <c r="AK77" s="498"/>
      <c r="AL77" s="285"/>
      <c r="AM77" s="498"/>
      <c r="AN77" s="282"/>
      <c r="AO77" s="282"/>
      <c r="AP77" s="282"/>
      <c r="AQ77" s="500"/>
      <c r="AR77" s="282"/>
      <c r="AS77" s="282"/>
      <c r="AT77" s="282"/>
      <c r="AU77" s="282"/>
      <c r="AV77" s="497"/>
      <c r="AW77" s="238"/>
      <c r="AX77" s="222"/>
      <c r="AY77" s="222"/>
      <c r="AZ77" s="496"/>
      <c r="BA77" s="225"/>
      <c r="BB77" s="225"/>
      <c r="BC77" s="225"/>
      <c r="BD77" s="225"/>
      <c r="BE77" s="244"/>
      <c r="BF77" s="244"/>
      <c r="BG77" s="574"/>
      <c r="BH77" s="574"/>
      <c r="BI77" s="574"/>
      <c r="BJ77" s="575"/>
      <c r="BK77" s="575"/>
      <c r="BL77" s="576"/>
      <c r="BM77" s="573"/>
      <c r="BN77" s="575"/>
      <c r="BO77" s="577"/>
      <c r="BP77" s="575"/>
      <c r="BQ77" s="575"/>
      <c r="BR77" s="575"/>
      <c r="BS77" s="575"/>
      <c r="BT77" s="577"/>
      <c r="BU77" s="577"/>
      <c r="BV77" s="577"/>
      <c r="BW77" s="577"/>
      <c r="BX77" s="577"/>
      <c r="BY77" s="577"/>
      <c r="BZ77" s="577"/>
      <c r="CA77" s="577"/>
      <c r="CB77" s="577"/>
      <c r="CI77" s="506"/>
      <c r="CJ77" s="506">
        <f t="shared" si="57"/>
        <v>0</v>
      </c>
    </row>
    <row r="78" spans="1:88" x14ac:dyDescent="0.25">
      <c r="A78" s="301"/>
      <c r="B78" s="219"/>
      <c r="C78" s="219"/>
      <c r="D78" s="219"/>
      <c r="E78" s="219"/>
      <c r="F78" s="219"/>
      <c r="G78" s="205"/>
      <c r="H78" s="225"/>
      <c r="I78" s="225"/>
      <c r="J78" s="225"/>
      <c r="K78" s="225"/>
      <c r="L78" s="225"/>
      <c r="M78" s="225"/>
      <c r="N78" s="225"/>
      <c r="O78" s="498"/>
      <c r="P78" s="225"/>
      <c r="Q78" s="225"/>
      <c r="R78" s="498"/>
      <c r="S78" s="225"/>
      <c r="T78" s="225"/>
      <c r="U78" s="498"/>
      <c r="V78" s="225"/>
      <c r="W78" s="225"/>
      <c r="X78" s="498"/>
      <c r="Y78" s="498"/>
      <c r="Z78" s="225"/>
      <c r="AA78" s="225"/>
      <c r="AB78" s="284"/>
      <c r="AC78" s="284"/>
      <c r="AD78" s="225"/>
      <c r="AE78" s="225"/>
      <c r="AF78" s="225"/>
      <c r="AG78" s="498"/>
      <c r="AH78" s="225"/>
      <c r="AI78" s="498"/>
      <c r="AJ78" s="225"/>
      <c r="AK78" s="498"/>
      <c r="AL78" s="225"/>
      <c r="AM78" s="498"/>
      <c r="AN78" s="284"/>
      <c r="AO78" s="284"/>
      <c r="AP78" s="225"/>
      <c r="AQ78" s="501"/>
      <c r="AR78" s="225"/>
      <c r="AS78" s="225"/>
      <c r="AT78" s="225"/>
      <c r="AU78" s="225"/>
      <c r="AV78" s="498"/>
      <c r="AW78" s="238"/>
      <c r="AX78" s="222"/>
      <c r="AY78" s="222"/>
      <c r="AZ78" s="496"/>
      <c r="BA78" s="225"/>
      <c r="BB78" s="225"/>
      <c r="BC78" s="225"/>
      <c r="BD78" s="225"/>
      <c r="BE78" s="244"/>
      <c r="BF78" s="244"/>
      <c r="BG78" s="574"/>
      <c r="BH78" s="574"/>
      <c r="BI78" s="574"/>
      <c r="BJ78" s="575"/>
      <c r="BK78" s="575"/>
      <c r="BL78" s="576"/>
      <c r="BM78" s="573"/>
      <c r="BN78" s="575"/>
      <c r="BO78" s="577"/>
      <c r="BP78" s="575"/>
      <c r="BQ78" s="575"/>
      <c r="BR78" s="575"/>
      <c r="BS78" s="575"/>
      <c r="BT78" s="577"/>
      <c r="BU78" s="577"/>
      <c r="BV78" s="577"/>
      <c r="BW78" s="577"/>
      <c r="BX78" s="577"/>
      <c r="BY78" s="577"/>
      <c r="BZ78" s="577"/>
      <c r="CA78" s="577"/>
      <c r="CB78" s="577"/>
      <c r="CI78" s="507"/>
      <c r="CJ78" s="506">
        <f t="shared" si="57"/>
        <v>0</v>
      </c>
    </row>
    <row r="79" spans="1:88" x14ac:dyDescent="0.25">
      <c r="A79" s="301"/>
      <c r="B79" s="219"/>
      <c r="C79" s="221"/>
      <c r="D79" s="219"/>
      <c r="E79" s="221"/>
      <c r="F79" s="221"/>
      <c r="G79" s="205"/>
      <c r="H79" s="225"/>
      <c r="I79" s="225"/>
      <c r="J79" s="225"/>
      <c r="K79" s="225"/>
      <c r="L79" s="225"/>
      <c r="M79" s="225"/>
      <c r="N79" s="225"/>
      <c r="O79" s="497"/>
      <c r="P79" s="225"/>
      <c r="Q79" s="225"/>
      <c r="R79" s="498"/>
      <c r="S79" s="225"/>
      <c r="T79" s="225"/>
      <c r="U79" s="498"/>
      <c r="V79" s="225"/>
      <c r="W79" s="225"/>
      <c r="X79" s="498"/>
      <c r="Y79" s="498"/>
      <c r="Z79" s="225"/>
      <c r="AA79" s="225"/>
      <c r="AB79" s="284"/>
      <c r="AC79" s="284"/>
      <c r="AD79" s="225"/>
      <c r="AE79" s="225"/>
      <c r="AF79" s="225"/>
      <c r="AG79" s="498"/>
      <c r="AH79" s="225"/>
      <c r="AI79" s="498"/>
      <c r="AJ79" s="225"/>
      <c r="AK79" s="498"/>
      <c r="AL79" s="225"/>
      <c r="AM79" s="498"/>
      <c r="AN79" s="284"/>
      <c r="AO79" s="284"/>
      <c r="AP79" s="282"/>
      <c r="AQ79" s="500"/>
      <c r="AR79" s="282"/>
      <c r="AS79" s="282"/>
      <c r="AT79" s="282"/>
      <c r="AU79" s="282"/>
      <c r="AV79" s="497"/>
      <c r="AW79" s="238"/>
      <c r="AX79" s="222"/>
      <c r="AY79" s="222"/>
      <c r="AZ79" s="496"/>
      <c r="BA79" s="225"/>
      <c r="BB79" s="225"/>
      <c r="BC79" s="225"/>
      <c r="BD79" s="225"/>
      <c r="BE79" s="244"/>
      <c r="BF79" s="244"/>
      <c r="BG79" s="574"/>
      <c r="BH79" s="574"/>
      <c r="BI79" s="574"/>
      <c r="BJ79" s="575"/>
      <c r="BK79" s="575"/>
      <c r="BL79" s="576"/>
      <c r="BM79" s="573"/>
      <c r="BN79" s="575"/>
      <c r="BO79" s="577"/>
      <c r="BP79" s="575"/>
      <c r="BQ79" s="575"/>
      <c r="BR79" s="575"/>
      <c r="BS79" s="575"/>
      <c r="BT79" s="577"/>
      <c r="BU79" s="577"/>
      <c r="BV79" s="577"/>
      <c r="BW79" s="577"/>
      <c r="BX79" s="577"/>
      <c r="BY79" s="577"/>
      <c r="BZ79" s="577"/>
      <c r="CA79" s="577"/>
      <c r="CB79" s="577"/>
      <c r="CI79" s="506"/>
      <c r="CJ79" s="506">
        <f t="shared" si="57"/>
        <v>0</v>
      </c>
    </row>
    <row r="80" spans="1:88" x14ac:dyDescent="0.25">
      <c r="A80" s="301"/>
      <c r="B80" s="219"/>
      <c r="C80" s="219"/>
      <c r="D80" s="219"/>
      <c r="E80" s="219"/>
      <c r="F80" s="219"/>
      <c r="G80" s="205"/>
      <c r="H80" s="225"/>
      <c r="I80" s="225"/>
      <c r="J80" s="225"/>
      <c r="K80" s="225"/>
      <c r="L80" s="225"/>
      <c r="M80" s="225"/>
      <c r="N80" s="225"/>
      <c r="O80" s="497"/>
      <c r="P80" s="225"/>
      <c r="Q80" s="225"/>
      <c r="R80" s="497"/>
      <c r="S80" s="225"/>
      <c r="T80" s="225"/>
      <c r="U80" s="497"/>
      <c r="V80" s="225"/>
      <c r="W80" s="225"/>
      <c r="X80" s="497"/>
      <c r="Y80" s="497"/>
      <c r="Z80" s="225"/>
      <c r="AA80" s="225"/>
      <c r="AB80" s="282"/>
      <c r="AC80" s="282"/>
      <c r="AD80" s="225"/>
      <c r="AE80" s="283"/>
      <c r="AF80" s="225"/>
      <c r="AG80" s="498"/>
      <c r="AH80" s="286"/>
      <c r="AI80" s="498"/>
      <c r="AJ80" s="225"/>
      <c r="AK80" s="498"/>
      <c r="AL80" s="286"/>
      <c r="AM80" s="498"/>
      <c r="AN80" s="282"/>
      <c r="AO80" s="282"/>
      <c r="AP80" s="282"/>
      <c r="AQ80" s="500"/>
      <c r="AR80" s="282"/>
      <c r="AS80" s="282"/>
      <c r="AT80" s="282"/>
      <c r="AU80" s="282"/>
      <c r="AV80" s="497"/>
      <c r="AW80" s="282"/>
      <c r="AX80" s="282"/>
      <c r="AY80" s="282"/>
      <c r="AZ80" s="497"/>
      <c r="BA80" s="225"/>
      <c r="BB80" s="225"/>
      <c r="BC80" s="225"/>
      <c r="BD80" s="225"/>
      <c r="BE80" s="244"/>
      <c r="BF80" s="244"/>
      <c r="BG80" s="574"/>
      <c r="BH80" s="574"/>
      <c r="BI80" s="574"/>
      <c r="BJ80" s="575"/>
      <c r="BK80" s="575"/>
      <c r="BL80" s="576"/>
      <c r="BM80" s="573"/>
      <c r="BN80" s="575"/>
      <c r="BO80" s="577"/>
      <c r="BP80" s="575"/>
      <c r="BQ80" s="575"/>
      <c r="BR80" s="575"/>
      <c r="BS80" s="575"/>
      <c r="BT80" s="577"/>
      <c r="BU80" s="577"/>
      <c r="BV80" s="577"/>
      <c r="BW80" s="577"/>
      <c r="BX80" s="577"/>
      <c r="BY80" s="577"/>
      <c r="BZ80" s="577"/>
      <c r="CA80" s="577"/>
      <c r="CB80" s="577"/>
      <c r="CI80" s="507"/>
      <c r="CJ80" s="506">
        <f t="shared" si="57"/>
        <v>0</v>
      </c>
    </row>
    <row r="81" spans="1:88" x14ac:dyDescent="0.25">
      <c r="A81" s="301"/>
      <c r="B81" s="219"/>
      <c r="C81" s="221"/>
      <c r="D81" s="219"/>
      <c r="E81" s="221"/>
      <c r="F81" s="221"/>
      <c r="G81" s="205"/>
      <c r="H81" s="225"/>
      <c r="I81" s="225"/>
      <c r="J81" s="225"/>
      <c r="K81" s="225"/>
      <c r="L81" s="225"/>
      <c r="M81" s="225"/>
      <c r="N81" s="225"/>
      <c r="O81" s="497"/>
      <c r="P81" s="225"/>
      <c r="Q81" s="225"/>
      <c r="R81" s="497"/>
      <c r="S81" s="225"/>
      <c r="T81" s="225"/>
      <c r="U81" s="497"/>
      <c r="V81" s="225"/>
      <c r="W81" s="225"/>
      <c r="X81" s="497"/>
      <c r="Y81" s="497"/>
      <c r="Z81" s="225"/>
      <c r="AA81" s="225"/>
      <c r="AB81" s="282"/>
      <c r="AC81" s="282"/>
      <c r="AD81" s="225"/>
      <c r="AE81" s="283"/>
      <c r="AF81" s="225"/>
      <c r="AG81" s="498"/>
      <c r="AH81" s="286"/>
      <c r="AI81" s="498"/>
      <c r="AJ81" s="225"/>
      <c r="AK81" s="498"/>
      <c r="AL81" s="286"/>
      <c r="AM81" s="498"/>
      <c r="AN81" s="282"/>
      <c r="AO81" s="282"/>
      <c r="AP81" s="282"/>
      <c r="AQ81" s="500"/>
      <c r="AR81" s="282"/>
      <c r="AS81" s="282"/>
      <c r="AT81" s="282"/>
      <c r="AU81" s="282"/>
      <c r="AV81" s="497"/>
      <c r="AW81" s="282"/>
      <c r="AX81" s="282"/>
      <c r="AY81" s="282"/>
      <c r="AZ81" s="497"/>
      <c r="BA81" s="225"/>
      <c r="BB81" s="225"/>
      <c r="BC81" s="225"/>
      <c r="BD81" s="225"/>
      <c r="BE81" s="244"/>
      <c r="BF81" s="244"/>
      <c r="BG81" s="574"/>
      <c r="BH81" s="574"/>
      <c r="BI81" s="574"/>
      <c r="BJ81" s="575"/>
      <c r="BK81" s="575"/>
      <c r="BL81" s="576"/>
      <c r="BM81" s="573"/>
      <c r="BN81" s="575"/>
      <c r="BO81" s="577"/>
      <c r="BP81" s="575"/>
      <c r="BQ81" s="575"/>
      <c r="BR81" s="575"/>
      <c r="BS81" s="575"/>
      <c r="BT81" s="577"/>
      <c r="BU81" s="577"/>
      <c r="BV81" s="577"/>
      <c r="BW81" s="577"/>
      <c r="BX81" s="577"/>
      <c r="BY81" s="577"/>
      <c r="BZ81" s="577"/>
      <c r="CA81" s="577"/>
      <c r="CB81" s="577"/>
      <c r="CI81" s="506"/>
      <c r="CJ81" s="506">
        <f t="shared" si="57"/>
        <v>0</v>
      </c>
    </row>
    <row r="82" spans="1:88" x14ac:dyDescent="0.25">
      <c r="A82" s="301"/>
      <c r="B82" s="219"/>
      <c r="C82" s="221"/>
      <c r="D82" s="219"/>
      <c r="E82" s="221"/>
      <c r="F82" s="221"/>
      <c r="G82" s="205"/>
      <c r="H82" s="225"/>
      <c r="I82" s="225"/>
      <c r="J82" s="225"/>
      <c r="K82" s="225"/>
      <c r="L82" s="225"/>
      <c r="M82" s="225"/>
      <c r="N82" s="225"/>
      <c r="O82" s="497"/>
      <c r="P82" s="225"/>
      <c r="Q82" s="225"/>
      <c r="R82" s="497"/>
      <c r="S82" s="225"/>
      <c r="T82" s="225"/>
      <c r="U82" s="497"/>
      <c r="V82" s="225"/>
      <c r="W82" s="225"/>
      <c r="X82" s="497"/>
      <c r="Y82" s="497"/>
      <c r="Z82" s="225"/>
      <c r="AA82" s="225"/>
      <c r="AB82" s="282"/>
      <c r="AC82" s="282"/>
      <c r="AD82" s="225"/>
      <c r="AE82" s="283"/>
      <c r="AF82" s="225"/>
      <c r="AG82" s="498"/>
      <c r="AH82" s="286"/>
      <c r="AI82" s="498"/>
      <c r="AJ82" s="225"/>
      <c r="AK82" s="498"/>
      <c r="AL82" s="286"/>
      <c r="AM82" s="498"/>
      <c r="AN82" s="282"/>
      <c r="AO82" s="282"/>
      <c r="AP82" s="282"/>
      <c r="AQ82" s="500"/>
      <c r="AR82" s="282"/>
      <c r="AS82" s="282"/>
      <c r="AT82" s="282"/>
      <c r="AU82" s="282"/>
      <c r="AV82" s="497"/>
      <c r="AW82" s="282"/>
      <c r="AX82" s="282"/>
      <c r="AY82" s="282"/>
      <c r="AZ82" s="497"/>
      <c r="BA82" s="225"/>
      <c r="BB82" s="225"/>
      <c r="BC82" s="225"/>
      <c r="BD82" s="225"/>
      <c r="BE82" s="244"/>
      <c r="BF82" s="244"/>
      <c r="BG82" s="574"/>
      <c r="BH82" s="574"/>
      <c r="BI82" s="574"/>
      <c r="BJ82" s="575"/>
      <c r="BK82" s="575"/>
      <c r="BL82" s="576"/>
      <c r="BM82" s="573"/>
      <c r="BN82" s="575"/>
      <c r="BO82" s="577"/>
      <c r="BP82" s="575"/>
      <c r="BQ82" s="575"/>
      <c r="BR82" s="575"/>
      <c r="BS82" s="575"/>
      <c r="BT82" s="577"/>
      <c r="BU82" s="577"/>
      <c r="BV82" s="577"/>
      <c r="BW82" s="577"/>
      <c r="BX82" s="577"/>
      <c r="BY82" s="577"/>
      <c r="BZ82" s="577"/>
      <c r="CA82" s="577"/>
      <c r="CB82" s="577"/>
      <c r="CI82" s="507"/>
      <c r="CJ82" s="506">
        <f t="shared" si="57"/>
        <v>0</v>
      </c>
    </row>
    <row r="83" spans="1:88" x14ac:dyDescent="0.25">
      <c r="A83" s="301"/>
      <c r="B83" s="219"/>
      <c r="C83" s="221"/>
      <c r="D83" s="204"/>
      <c r="E83" s="206"/>
      <c r="F83" s="206"/>
      <c r="G83" s="205"/>
      <c r="H83" s="225"/>
      <c r="I83" s="225"/>
      <c r="J83" s="225"/>
      <c r="K83" s="225"/>
      <c r="L83" s="225"/>
      <c r="M83" s="225"/>
      <c r="N83" s="225"/>
      <c r="O83" s="497"/>
      <c r="P83" s="225"/>
      <c r="Q83" s="225"/>
      <c r="R83" s="498"/>
      <c r="S83" s="225"/>
      <c r="T83" s="225"/>
      <c r="U83" s="498"/>
      <c r="V83" s="225"/>
      <c r="W83" s="225"/>
      <c r="X83" s="498"/>
      <c r="Y83" s="498"/>
      <c r="Z83" s="225"/>
      <c r="AA83" s="225"/>
      <c r="AB83" s="225"/>
      <c r="AC83" s="225"/>
      <c r="AD83" s="225"/>
      <c r="AE83" s="225"/>
      <c r="AF83" s="225"/>
      <c r="AG83" s="498"/>
      <c r="AH83" s="225"/>
      <c r="AI83" s="498"/>
      <c r="AJ83" s="225"/>
      <c r="AK83" s="498"/>
      <c r="AL83" s="225"/>
      <c r="AM83" s="498"/>
      <c r="AN83" s="225"/>
      <c r="AO83" s="225"/>
      <c r="AP83" s="225"/>
      <c r="AQ83" s="501"/>
      <c r="AR83" s="225"/>
      <c r="AS83" s="225"/>
      <c r="AT83" s="225"/>
      <c r="AU83" s="225"/>
      <c r="AV83" s="497"/>
      <c r="AW83" s="282"/>
      <c r="AX83" s="225"/>
      <c r="AY83" s="282"/>
      <c r="AZ83" s="497"/>
      <c r="BA83" s="225"/>
      <c r="BB83" s="225"/>
      <c r="BC83" s="225"/>
      <c r="BD83" s="225"/>
      <c r="BE83" s="244"/>
      <c r="BF83" s="244"/>
      <c r="BG83" s="574"/>
      <c r="BH83" s="574"/>
      <c r="BI83" s="574"/>
      <c r="BJ83" s="575"/>
      <c r="BK83" s="575"/>
      <c r="BL83" s="576"/>
      <c r="BM83" s="573"/>
      <c r="BN83" s="575"/>
      <c r="BO83" s="577"/>
      <c r="BP83" s="575"/>
      <c r="BQ83" s="575"/>
      <c r="BR83" s="575"/>
      <c r="BS83" s="575"/>
      <c r="BT83" s="577"/>
      <c r="BU83" s="577"/>
      <c r="BV83" s="577"/>
      <c r="BW83" s="577"/>
      <c r="BX83" s="577"/>
      <c r="BY83" s="577"/>
      <c r="BZ83" s="577"/>
      <c r="CA83" s="577"/>
      <c r="CB83" s="577"/>
      <c r="CI83" s="506"/>
      <c r="CJ83" s="506">
        <f t="shared" si="57"/>
        <v>0</v>
      </c>
    </row>
    <row r="84" spans="1:88" x14ac:dyDescent="0.25">
      <c r="A84" s="98"/>
      <c r="B84" s="219"/>
      <c r="C84" s="221"/>
      <c r="D84" s="97"/>
      <c r="E84" s="97"/>
      <c r="F84" s="97"/>
      <c r="G84" s="98"/>
      <c r="H84" s="98"/>
      <c r="I84" s="98"/>
      <c r="J84" s="98"/>
      <c r="K84" s="98"/>
      <c r="L84" s="98"/>
      <c r="M84" s="98"/>
      <c r="N84" s="98"/>
      <c r="O84" s="102"/>
      <c r="P84" s="98"/>
      <c r="Q84" s="98"/>
      <c r="R84" s="102"/>
      <c r="S84" s="98"/>
      <c r="T84" s="98"/>
      <c r="U84" s="102"/>
      <c r="V84" s="98"/>
      <c r="W84" s="98"/>
      <c r="X84" s="102"/>
      <c r="Y84" s="102"/>
      <c r="Z84" s="98"/>
      <c r="AA84" s="98"/>
      <c r="AB84" s="102"/>
      <c r="AC84" s="98"/>
      <c r="AD84" s="98"/>
      <c r="AE84" s="98"/>
      <c r="AF84" s="98"/>
      <c r="AG84" s="102"/>
      <c r="AH84" s="98"/>
      <c r="AI84" s="102"/>
      <c r="AJ84" s="98"/>
      <c r="AK84" s="102"/>
      <c r="AL84" s="98"/>
      <c r="AM84" s="102"/>
      <c r="AN84" s="98"/>
      <c r="AO84" s="98"/>
      <c r="AP84" s="98"/>
      <c r="AQ84" s="101"/>
      <c r="AR84" s="98"/>
      <c r="AS84" s="98"/>
      <c r="AT84" s="98"/>
      <c r="AU84" s="98"/>
      <c r="AV84" s="102"/>
      <c r="AW84" s="98"/>
      <c r="AX84" s="98"/>
      <c r="AY84" s="98"/>
      <c r="AZ84" s="102"/>
      <c r="BA84" s="97"/>
      <c r="BB84" s="97"/>
      <c r="BC84" s="97"/>
      <c r="BD84" s="97"/>
      <c r="BE84" s="97"/>
      <c r="BF84" s="97"/>
      <c r="BG84" s="574"/>
      <c r="BH84" s="574"/>
      <c r="BI84" s="574"/>
      <c r="BJ84" s="575"/>
      <c r="BK84" s="575"/>
      <c r="BL84" s="576"/>
      <c r="BM84" s="573"/>
      <c r="BN84" s="575"/>
      <c r="BO84" s="577"/>
      <c r="BP84" s="575"/>
      <c r="BQ84" s="575"/>
      <c r="BR84" s="575"/>
      <c r="BS84" s="575"/>
      <c r="BT84" s="577"/>
      <c r="BU84" s="577"/>
      <c r="BV84" s="577"/>
      <c r="BW84" s="577"/>
      <c r="BX84" s="577"/>
      <c r="BY84" s="577"/>
      <c r="BZ84" s="577"/>
      <c r="CA84" s="577"/>
      <c r="CB84" s="577"/>
      <c r="CI84" s="507"/>
      <c r="CJ84" s="506">
        <f t="shared" si="57"/>
        <v>0</v>
      </c>
    </row>
    <row r="85" spans="1:88" x14ac:dyDescent="0.25">
      <c r="A85" s="98"/>
      <c r="B85" s="221"/>
      <c r="C85" s="221"/>
      <c r="D85" s="97"/>
      <c r="E85" s="97"/>
      <c r="F85" s="97"/>
      <c r="G85" s="98"/>
      <c r="H85" s="98"/>
      <c r="I85" s="98"/>
      <c r="J85" s="98"/>
      <c r="K85" s="98"/>
      <c r="L85" s="98"/>
      <c r="M85" s="98"/>
      <c r="N85" s="98"/>
      <c r="O85" s="102"/>
      <c r="P85" s="98"/>
      <c r="Q85" s="98"/>
      <c r="R85" s="102"/>
      <c r="S85" s="98"/>
      <c r="T85" s="98"/>
      <c r="U85" s="102"/>
      <c r="V85" s="98"/>
      <c r="W85" s="98"/>
      <c r="X85" s="102"/>
      <c r="Y85" s="102"/>
      <c r="Z85" s="98"/>
      <c r="AA85" s="98"/>
      <c r="AB85" s="102"/>
      <c r="AC85" s="98"/>
      <c r="AD85" s="98"/>
      <c r="AE85" s="98"/>
      <c r="AF85" s="98"/>
      <c r="AG85" s="102"/>
      <c r="AH85" s="98"/>
      <c r="AI85" s="102"/>
      <c r="AJ85" s="98"/>
      <c r="AK85" s="102"/>
      <c r="AL85" s="98"/>
      <c r="AM85" s="102"/>
      <c r="AN85" s="98"/>
      <c r="AO85" s="98"/>
      <c r="AP85" s="98"/>
      <c r="AQ85" s="101"/>
      <c r="AR85" s="98"/>
      <c r="AS85" s="98"/>
      <c r="AT85" s="98"/>
      <c r="AU85" s="98"/>
      <c r="AV85" s="102"/>
      <c r="AW85" s="98"/>
      <c r="AX85" s="98"/>
      <c r="AY85" s="98"/>
      <c r="AZ85" s="102"/>
      <c r="BA85" s="97"/>
      <c r="BB85" s="97"/>
      <c r="BC85" s="97"/>
      <c r="BD85" s="97"/>
      <c r="BE85" s="97"/>
      <c r="BF85" s="97"/>
      <c r="BG85" s="574"/>
      <c r="BH85" s="574"/>
      <c r="BI85" s="574"/>
      <c r="BJ85" s="575"/>
      <c r="BK85" s="575"/>
      <c r="BL85" s="576"/>
      <c r="BM85" s="573"/>
      <c r="BN85" s="575"/>
      <c r="BO85" s="577"/>
      <c r="BP85" s="575"/>
      <c r="BQ85" s="575"/>
      <c r="BR85" s="575"/>
      <c r="BS85" s="575"/>
      <c r="BT85" s="577"/>
      <c r="BU85" s="577"/>
      <c r="BV85" s="577"/>
      <c r="BW85" s="577"/>
      <c r="BX85" s="577"/>
      <c r="BY85" s="577"/>
      <c r="BZ85" s="577"/>
      <c r="CA85" s="577"/>
      <c r="CB85" s="577"/>
      <c r="CI85" s="506"/>
      <c r="CJ85" s="506">
        <f t="shared" si="57"/>
        <v>0</v>
      </c>
    </row>
    <row r="86" spans="1:88" x14ac:dyDescent="0.25">
      <c r="A86" s="98"/>
      <c r="B86" s="219"/>
      <c r="C86" s="219"/>
      <c r="D86" s="97"/>
      <c r="E86" s="97"/>
      <c r="F86" s="97"/>
      <c r="G86" s="98"/>
      <c r="H86" s="98"/>
      <c r="I86" s="98"/>
      <c r="J86" s="98"/>
      <c r="K86" s="98"/>
      <c r="L86" s="98"/>
      <c r="M86" s="98"/>
      <c r="N86" s="98"/>
      <c r="O86" s="102"/>
      <c r="P86" s="98"/>
      <c r="Q86" s="98"/>
      <c r="R86" s="102"/>
      <c r="S86" s="98"/>
      <c r="T86" s="98"/>
      <c r="U86" s="102"/>
      <c r="V86" s="98"/>
      <c r="W86" s="98"/>
      <c r="X86" s="102"/>
      <c r="Y86" s="102"/>
      <c r="Z86" s="98"/>
      <c r="AA86" s="98"/>
      <c r="AB86" s="102"/>
      <c r="AC86" s="98"/>
      <c r="AD86" s="98"/>
      <c r="AE86" s="98"/>
      <c r="AF86" s="98"/>
      <c r="AG86" s="102"/>
      <c r="AH86" s="98"/>
      <c r="AI86" s="102"/>
      <c r="AJ86" s="98"/>
      <c r="AK86" s="102"/>
      <c r="AL86" s="98"/>
      <c r="AM86" s="102"/>
      <c r="AN86" s="98"/>
      <c r="AO86" s="98"/>
      <c r="AP86" s="98"/>
      <c r="AQ86" s="101"/>
      <c r="AR86" s="98"/>
      <c r="AS86" s="98"/>
      <c r="AT86" s="98"/>
      <c r="AU86" s="98"/>
      <c r="AV86" s="102"/>
      <c r="AW86" s="98"/>
      <c r="AX86" s="98"/>
      <c r="AY86" s="98"/>
      <c r="AZ86" s="102"/>
      <c r="BA86" s="97"/>
      <c r="BB86" s="97"/>
      <c r="BC86" s="97"/>
      <c r="BD86" s="97"/>
      <c r="BE86" s="97"/>
      <c r="BF86" s="97"/>
      <c r="BG86" s="574"/>
      <c r="BH86" s="574"/>
      <c r="BI86" s="574"/>
      <c r="BJ86" s="575"/>
      <c r="BK86" s="575"/>
      <c r="BL86" s="576"/>
      <c r="BM86" s="573"/>
      <c r="BN86" s="575"/>
      <c r="BO86" s="577"/>
      <c r="BP86" s="575"/>
      <c r="BQ86" s="575"/>
      <c r="BR86" s="575"/>
      <c r="BS86" s="575"/>
      <c r="BT86" s="577"/>
      <c r="BU86" s="577"/>
      <c r="BV86" s="577"/>
      <c r="BW86" s="577"/>
      <c r="BX86" s="577"/>
      <c r="BY86" s="577"/>
      <c r="BZ86" s="577"/>
      <c r="CA86" s="577"/>
      <c r="CB86" s="577"/>
      <c r="CI86" s="507"/>
      <c r="CJ86" s="506">
        <f t="shared" si="57"/>
        <v>0</v>
      </c>
    </row>
    <row r="87" spans="1:88" x14ac:dyDescent="0.25">
      <c r="A87" s="98"/>
      <c r="B87" s="219"/>
      <c r="C87" s="219"/>
      <c r="D87" s="97"/>
      <c r="E87" s="97"/>
      <c r="F87" s="97"/>
      <c r="G87" s="98"/>
      <c r="H87" s="98"/>
      <c r="I87" s="98"/>
      <c r="J87" s="98"/>
      <c r="K87" s="98"/>
      <c r="L87" s="98"/>
      <c r="M87" s="98"/>
      <c r="N87" s="98"/>
      <c r="O87" s="102"/>
      <c r="P87" s="98"/>
      <c r="Q87" s="98"/>
      <c r="R87" s="102"/>
      <c r="S87" s="98"/>
      <c r="T87" s="98"/>
      <c r="U87" s="102"/>
      <c r="V87" s="98"/>
      <c r="W87" s="98"/>
      <c r="X87" s="102"/>
      <c r="Y87" s="102"/>
      <c r="Z87" s="98"/>
      <c r="AA87" s="98"/>
      <c r="AB87" s="102"/>
      <c r="AC87" s="98"/>
      <c r="AD87" s="98"/>
      <c r="AE87" s="98"/>
      <c r="AF87" s="98"/>
      <c r="AG87" s="102"/>
      <c r="AH87" s="98"/>
      <c r="AI87" s="102"/>
      <c r="AJ87" s="98"/>
      <c r="AK87" s="102"/>
      <c r="AL87" s="98"/>
      <c r="AM87" s="102"/>
      <c r="AN87" s="98"/>
      <c r="AO87" s="98"/>
      <c r="AP87" s="98"/>
      <c r="AQ87" s="101"/>
      <c r="AR87" s="98"/>
      <c r="AS87" s="98"/>
      <c r="AT87" s="98"/>
      <c r="AU87" s="98"/>
      <c r="AV87" s="102"/>
      <c r="AW87" s="98"/>
      <c r="AX87" s="98"/>
      <c r="AY87" s="98"/>
      <c r="AZ87" s="102"/>
      <c r="BA87" s="97"/>
      <c r="BB87" s="97"/>
      <c r="BC87" s="97"/>
      <c r="BD87" s="97"/>
      <c r="BE87" s="97"/>
      <c r="BF87" s="97"/>
      <c r="BG87" s="574"/>
      <c r="BH87" s="574"/>
      <c r="BI87" s="574"/>
      <c r="BJ87" s="575"/>
      <c r="BK87" s="575"/>
      <c r="BL87" s="576"/>
      <c r="BM87" s="573"/>
      <c r="BN87" s="575"/>
      <c r="BO87" s="577"/>
      <c r="BP87" s="575"/>
      <c r="BQ87" s="575"/>
      <c r="BR87" s="575"/>
      <c r="BS87" s="575"/>
      <c r="BT87" s="577"/>
      <c r="BU87" s="577"/>
      <c r="BV87" s="577"/>
      <c r="BW87" s="577"/>
      <c r="BX87" s="577"/>
      <c r="BY87" s="577"/>
      <c r="BZ87" s="577"/>
      <c r="CA87" s="577"/>
      <c r="CB87" s="577"/>
      <c r="CI87" s="506"/>
      <c r="CJ87" s="506">
        <f t="shared" si="57"/>
        <v>0</v>
      </c>
    </row>
    <row r="88" spans="1:88" x14ac:dyDescent="0.25">
      <c r="A88" s="98"/>
      <c r="B88" s="219"/>
      <c r="C88" s="221"/>
      <c r="D88" s="97"/>
      <c r="E88" s="97"/>
      <c r="F88" s="97"/>
      <c r="G88" s="98"/>
      <c r="H88" s="98"/>
      <c r="I88" s="98"/>
      <c r="J88" s="98"/>
      <c r="K88" s="98"/>
      <c r="L88" s="98"/>
      <c r="M88" s="98"/>
      <c r="N88" s="98"/>
      <c r="O88" s="102"/>
      <c r="P88" s="98"/>
      <c r="Q88" s="98"/>
      <c r="R88" s="102"/>
      <c r="S88" s="98"/>
      <c r="T88" s="98"/>
      <c r="U88" s="102"/>
      <c r="V88" s="98"/>
      <c r="W88" s="98"/>
      <c r="X88" s="102"/>
      <c r="Y88" s="102"/>
      <c r="Z88" s="98"/>
      <c r="AA88" s="98"/>
      <c r="AB88" s="102"/>
      <c r="AC88" s="98"/>
      <c r="AD88" s="98"/>
      <c r="AE88" s="98"/>
      <c r="AF88" s="98"/>
      <c r="AG88" s="102"/>
      <c r="AH88" s="98"/>
      <c r="AI88" s="102"/>
      <c r="AJ88" s="98"/>
      <c r="AK88" s="102"/>
      <c r="AL88" s="98"/>
      <c r="AM88" s="102"/>
      <c r="AN88" s="98"/>
      <c r="AO88" s="98"/>
      <c r="AP88" s="98"/>
      <c r="AQ88" s="101"/>
      <c r="AR88" s="98"/>
      <c r="AS88" s="98"/>
      <c r="AT88" s="98"/>
      <c r="AU88" s="98"/>
      <c r="AV88" s="102"/>
      <c r="AW88" s="98"/>
      <c r="AX88" s="98"/>
      <c r="AY88" s="98"/>
      <c r="AZ88" s="102"/>
      <c r="BA88" s="97"/>
      <c r="BB88" s="97"/>
      <c r="BC88" s="97"/>
      <c r="BD88" s="97"/>
      <c r="BE88" s="97"/>
      <c r="BF88" s="97"/>
      <c r="BG88" s="574"/>
      <c r="BH88" s="574"/>
      <c r="BI88" s="574"/>
      <c r="BJ88" s="575"/>
      <c r="BK88" s="575"/>
      <c r="BL88" s="576"/>
      <c r="BM88" s="573"/>
      <c r="BN88" s="575"/>
      <c r="BO88" s="577"/>
      <c r="BP88" s="575"/>
      <c r="BQ88" s="575"/>
      <c r="BR88" s="575"/>
      <c r="BS88" s="575"/>
      <c r="BT88" s="577"/>
      <c r="BU88" s="577"/>
      <c r="BV88" s="577"/>
      <c r="BW88" s="577"/>
      <c r="BX88" s="577"/>
      <c r="BY88" s="577"/>
      <c r="BZ88" s="577"/>
      <c r="CA88" s="577"/>
      <c r="CB88" s="577"/>
      <c r="CI88" s="507"/>
      <c r="CJ88" s="506">
        <f t="shared" si="57"/>
        <v>0</v>
      </c>
    </row>
    <row r="89" spans="1:88" x14ac:dyDescent="0.25">
      <c r="A89" s="98"/>
      <c r="B89" s="219"/>
      <c r="C89" s="221"/>
      <c r="D89" s="97"/>
      <c r="E89" s="97"/>
      <c r="F89" s="97"/>
      <c r="G89" s="98"/>
      <c r="H89" s="98"/>
      <c r="I89" s="98"/>
      <c r="J89" s="98"/>
      <c r="K89" s="98"/>
      <c r="L89" s="98"/>
      <c r="M89" s="98"/>
      <c r="N89" s="98"/>
      <c r="O89" s="102"/>
      <c r="P89" s="98"/>
      <c r="Q89" s="98"/>
      <c r="R89" s="102"/>
      <c r="S89" s="98"/>
      <c r="T89" s="98"/>
      <c r="U89" s="102"/>
      <c r="V89" s="98"/>
      <c r="W89" s="98"/>
      <c r="X89" s="102"/>
      <c r="Y89" s="102"/>
      <c r="Z89" s="98"/>
      <c r="AA89" s="98"/>
      <c r="AB89" s="102"/>
      <c r="AC89" s="98"/>
      <c r="AD89" s="98"/>
      <c r="AE89" s="98"/>
      <c r="AF89" s="98"/>
      <c r="AG89" s="102"/>
      <c r="AH89" s="98"/>
      <c r="AI89" s="102"/>
      <c r="AJ89" s="98"/>
      <c r="AK89" s="102"/>
      <c r="AL89" s="98"/>
      <c r="AM89" s="102"/>
      <c r="AN89" s="98"/>
      <c r="AO89" s="98"/>
      <c r="AP89" s="98"/>
      <c r="AQ89" s="101"/>
      <c r="AR89" s="98"/>
      <c r="AS89" s="98"/>
      <c r="AT89" s="98"/>
      <c r="AU89" s="98"/>
      <c r="AV89" s="102"/>
      <c r="AW89" s="98"/>
      <c r="AX89" s="98"/>
      <c r="AY89" s="98"/>
      <c r="AZ89" s="102"/>
      <c r="BA89" s="97"/>
      <c r="BB89" s="97"/>
      <c r="BC89" s="97"/>
      <c r="BD89" s="97"/>
      <c r="BE89" s="97"/>
      <c r="BF89" s="97"/>
      <c r="BG89" s="574"/>
      <c r="BH89" s="574"/>
      <c r="BI89" s="574"/>
      <c r="BJ89" s="575"/>
      <c r="BK89" s="575"/>
      <c r="BL89" s="576"/>
      <c r="BM89" s="573"/>
      <c r="BN89" s="575"/>
      <c r="BO89" s="577"/>
      <c r="BP89" s="575"/>
      <c r="BQ89" s="575"/>
      <c r="BR89" s="575"/>
      <c r="BS89" s="575"/>
      <c r="BT89" s="577"/>
      <c r="BU89" s="577"/>
      <c r="BV89" s="577"/>
      <c r="BW89" s="577"/>
      <c r="BX89" s="577"/>
      <c r="BY89" s="577"/>
      <c r="BZ89" s="577"/>
      <c r="CA89" s="577"/>
      <c r="CB89" s="577"/>
      <c r="CI89" s="506"/>
      <c r="CJ89" s="506">
        <f t="shared" si="57"/>
        <v>0</v>
      </c>
    </row>
    <row r="90" spans="1:88" x14ac:dyDescent="0.25">
      <c r="A90" s="98"/>
      <c r="B90" s="221"/>
      <c r="C90" s="219"/>
      <c r="D90" s="97"/>
      <c r="E90" s="97"/>
      <c r="F90" s="97"/>
      <c r="G90" s="98"/>
      <c r="H90" s="98"/>
      <c r="I90" s="98"/>
      <c r="J90" s="98"/>
      <c r="K90" s="98"/>
      <c r="L90" s="98"/>
      <c r="M90" s="98"/>
      <c r="N90" s="98"/>
      <c r="O90" s="102"/>
      <c r="P90" s="98"/>
      <c r="Q90" s="98"/>
      <c r="R90" s="102"/>
      <c r="S90" s="98"/>
      <c r="T90" s="98"/>
      <c r="U90" s="102"/>
      <c r="V90" s="98"/>
      <c r="W90" s="98"/>
      <c r="X90" s="102"/>
      <c r="Y90" s="102"/>
      <c r="Z90" s="98"/>
      <c r="AA90" s="98"/>
      <c r="AB90" s="102"/>
      <c r="AC90" s="98"/>
      <c r="AD90" s="98"/>
      <c r="AE90" s="98"/>
      <c r="AF90" s="98"/>
      <c r="AG90" s="102"/>
      <c r="AH90" s="98"/>
      <c r="AI90" s="102"/>
      <c r="AJ90" s="98"/>
      <c r="AK90" s="102"/>
      <c r="AL90" s="98"/>
      <c r="AM90" s="102"/>
      <c r="AN90" s="98"/>
      <c r="AO90" s="98"/>
      <c r="AP90" s="98"/>
      <c r="AQ90" s="101"/>
      <c r="AR90" s="98"/>
      <c r="AS90" s="98"/>
      <c r="AT90" s="98"/>
      <c r="AU90" s="98"/>
      <c r="AV90" s="102"/>
      <c r="AW90" s="98"/>
      <c r="AX90" s="98"/>
      <c r="AY90" s="98"/>
      <c r="AZ90" s="102"/>
      <c r="BA90" s="97"/>
      <c r="BB90" s="97"/>
      <c r="BC90" s="97"/>
      <c r="BD90" s="97"/>
      <c r="BE90" s="97"/>
      <c r="BF90" s="97"/>
      <c r="BG90" s="574"/>
      <c r="BH90" s="574"/>
      <c r="BI90" s="574"/>
      <c r="BJ90" s="575"/>
      <c r="BK90" s="575"/>
      <c r="BL90" s="576"/>
      <c r="BM90" s="573"/>
      <c r="BN90" s="575"/>
      <c r="BO90" s="577"/>
      <c r="BP90" s="575"/>
      <c r="BQ90" s="575"/>
      <c r="BR90" s="575"/>
      <c r="BS90" s="575"/>
      <c r="BT90" s="577"/>
      <c r="BU90" s="577"/>
      <c r="BV90" s="577"/>
      <c r="BW90" s="577"/>
      <c r="BX90" s="577"/>
      <c r="BY90" s="577"/>
      <c r="BZ90" s="577"/>
      <c r="CA90" s="577"/>
      <c r="CB90" s="577"/>
      <c r="CI90" s="507"/>
      <c r="CJ90" s="506">
        <f t="shared" si="57"/>
        <v>0</v>
      </c>
    </row>
    <row r="91" spans="1:88" x14ac:dyDescent="0.25">
      <c r="A91" s="98"/>
      <c r="B91" s="219"/>
      <c r="C91" s="219"/>
      <c r="D91" s="97"/>
      <c r="E91" s="97"/>
      <c r="F91" s="97"/>
      <c r="G91" s="98"/>
      <c r="H91" s="98"/>
      <c r="I91" s="98"/>
      <c r="J91" s="98"/>
      <c r="K91" s="98"/>
      <c r="L91" s="98"/>
      <c r="M91" s="98"/>
      <c r="N91" s="98"/>
      <c r="O91" s="102"/>
      <c r="P91" s="98"/>
      <c r="Q91" s="98"/>
      <c r="R91" s="102"/>
      <c r="S91" s="98"/>
      <c r="T91" s="98"/>
      <c r="U91" s="102"/>
      <c r="V91" s="98"/>
      <c r="W91" s="98"/>
      <c r="X91" s="102"/>
      <c r="Y91" s="102"/>
      <c r="Z91" s="98"/>
      <c r="AA91" s="98"/>
      <c r="AB91" s="102"/>
      <c r="AC91" s="98"/>
      <c r="AD91" s="98"/>
      <c r="AE91" s="98"/>
      <c r="AF91" s="98"/>
      <c r="AG91" s="102"/>
      <c r="AH91" s="98"/>
      <c r="AI91" s="102"/>
      <c r="AJ91" s="98"/>
      <c r="AK91" s="102"/>
      <c r="AL91" s="98"/>
      <c r="AM91" s="102"/>
      <c r="AN91" s="98"/>
      <c r="AO91" s="98"/>
      <c r="AP91" s="98"/>
      <c r="AQ91" s="101"/>
      <c r="AR91" s="98"/>
      <c r="AS91" s="98"/>
      <c r="AT91" s="98"/>
      <c r="AU91" s="98"/>
      <c r="AV91" s="102"/>
      <c r="AW91" s="98"/>
      <c r="AX91" s="98"/>
      <c r="AY91" s="98"/>
      <c r="AZ91" s="102"/>
      <c r="BA91" s="97"/>
      <c r="BB91" s="97"/>
      <c r="BC91" s="97"/>
      <c r="BD91" s="97"/>
      <c r="BE91" s="97"/>
      <c r="BF91" s="97"/>
      <c r="BG91" s="574"/>
      <c r="BH91" s="574"/>
      <c r="BI91" s="574"/>
      <c r="BJ91" s="575"/>
      <c r="BK91" s="575"/>
      <c r="BL91" s="576"/>
      <c r="BM91" s="573"/>
      <c r="BN91" s="575"/>
      <c r="BO91" s="577"/>
      <c r="BP91" s="575"/>
      <c r="BQ91" s="575"/>
      <c r="BR91" s="575"/>
      <c r="BS91" s="575"/>
      <c r="BT91" s="577"/>
      <c r="BU91" s="577"/>
      <c r="BV91" s="577"/>
      <c r="BW91" s="577"/>
      <c r="BX91" s="577"/>
      <c r="BY91" s="577"/>
      <c r="BZ91" s="577"/>
      <c r="CA91" s="577"/>
      <c r="CB91" s="577"/>
      <c r="CI91" s="506"/>
      <c r="CJ91" s="506">
        <f t="shared" si="57"/>
        <v>0</v>
      </c>
    </row>
    <row r="92" spans="1:88" x14ac:dyDescent="0.25">
      <c r="A92" s="98"/>
      <c r="B92" s="219"/>
      <c r="C92" s="221"/>
      <c r="D92" s="97"/>
      <c r="E92" s="97"/>
      <c r="F92" s="97"/>
      <c r="G92" s="98"/>
      <c r="H92" s="98"/>
      <c r="I92" s="98"/>
      <c r="J92" s="98"/>
      <c r="K92" s="98"/>
      <c r="L92" s="98"/>
      <c r="M92" s="98"/>
      <c r="N92" s="98"/>
      <c r="O92" s="102"/>
      <c r="P92" s="98"/>
      <c r="Q92" s="98"/>
      <c r="R92" s="102"/>
      <c r="S92" s="98"/>
      <c r="T92" s="98"/>
      <c r="U92" s="102"/>
      <c r="V92" s="98"/>
      <c r="W92" s="98"/>
      <c r="X92" s="102"/>
      <c r="Y92" s="102"/>
      <c r="Z92" s="98"/>
      <c r="AA92" s="98"/>
      <c r="AB92" s="102"/>
      <c r="AC92" s="98"/>
      <c r="AD92" s="98"/>
      <c r="AE92" s="98"/>
      <c r="AF92" s="98"/>
      <c r="AG92" s="102"/>
      <c r="AH92" s="98"/>
      <c r="AI92" s="102"/>
      <c r="AJ92" s="98"/>
      <c r="AK92" s="102"/>
      <c r="AL92" s="98"/>
      <c r="AM92" s="102"/>
      <c r="AN92" s="98"/>
      <c r="AO92" s="98"/>
      <c r="AP92" s="98"/>
      <c r="AQ92" s="101"/>
      <c r="AR92" s="98"/>
      <c r="AS92" s="98"/>
      <c r="AT92" s="98"/>
      <c r="AU92" s="98"/>
      <c r="AV92" s="102"/>
      <c r="AW92" s="98"/>
      <c r="AX92" s="98"/>
      <c r="AY92" s="98"/>
      <c r="AZ92" s="102"/>
      <c r="BA92" s="97"/>
      <c r="BB92" s="97"/>
      <c r="BC92" s="97"/>
      <c r="BD92" s="97"/>
      <c r="BE92" s="97"/>
      <c r="BF92" s="97"/>
      <c r="BG92" s="574"/>
      <c r="BH92" s="574"/>
      <c r="BI92" s="574"/>
      <c r="BJ92" s="575"/>
      <c r="BK92" s="575"/>
      <c r="BL92" s="576"/>
      <c r="BM92" s="573"/>
      <c r="BN92" s="575"/>
      <c r="BO92" s="577"/>
      <c r="BP92" s="575"/>
      <c r="BQ92" s="575"/>
      <c r="BR92" s="575"/>
      <c r="BS92" s="575"/>
      <c r="BT92" s="577"/>
      <c r="BU92" s="577"/>
      <c r="BV92" s="577"/>
      <c r="BW92" s="577"/>
      <c r="BX92" s="577"/>
      <c r="BY92" s="577"/>
      <c r="BZ92" s="577"/>
      <c r="CA92" s="577"/>
      <c r="CB92" s="577"/>
      <c r="CI92" s="507"/>
      <c r="CJ92" s="506">
        <f t="shared" si="57"/>
        <v>0</v>
      </c>
    </row>
    <row r="93" spans="1:88" x14ac:dyDescent="0.25">
      <c r="A93" s="98"/>
      <c r="B93" s="219"/>
      <c r="C93" s="219"/>
      <c r="D93" s="97"/>
      <c r="E93" s="97"/>
      <c r="F93" s="97"/>
      <c r="G93" s="98"/>
      <c r="H93" s="98"/>
      <c r="I93" s="98"/>
      <c r="J93" s="98"/>
      <c r="K93" s="98"/>
      <c r="L93" s="98"/>
      <c r="M93" s="98"/>
      <c r="N93" s="98"/>
      <c r="O93" s="102"/>
      <c r="P93" s="98"/>
      <c r="Q93" s="98"/>
      <c r="R93" s="102"/>
      <c r="S93" s="98"/>
      <c r="T93" s="98"/>
      <c r="U93" s="102"/>
      <c r="V93" s="98"/>
      <c r="W93" s="98"/>
      <c r="X93" s="102"/>
      <c r="Y93" s="102"/>
      <c r="Z93" s="98"/>
      <c r="AA93" s="98"/>
      <c r="AB93" s="102"/>
      <c r="AC93" s="98"/>
      <c r="AD93" s="98"/>
      <c r="AE93" s="98"/>
      <c r="AF93" s="98"/>
      <c r="AG93" s="102"/>
      <c r="AH93" s="98"/>
      <c r="AI93" s="102"/>
      <c r="AJ93" s="98"/>
      <c r="AK93" s="102"/>
      <c r="AL93" s="98"/>
      <c r="AM93" s="102"/>
      <c r="AN93" s="98"/>
      <c r="AO93" s="98"/>
      <c r="AP93" s="98"/>
      <c r="AQ93" s="101"/>
      <c r="AR93" s="98"/>
      <c r="AS93" s="98"/>
      <c r="AT93" s="98"/>
      <c r="AU93" s="98"/>
      <c r="AV93" s="102"/>
      <c r="AW93" s="98"/>
      <c r="AX93" s="98"/>
      <c r="AY93" s="98"/>
      <c r="AZ93" s="102"/>
      <c r="BA93" s="97"/>
      <c r="BB93" s="97"/>
      <c r="BC93" s="97"/>
      <c r="BD93" s="97"/>
      <c r="BE93" s="97"/>
      <c r="BF93" s="97"/>
      <c r="BG93" s="574"/>
      <c r="BH93" s="574"/>
      <c r="BI93" s="574"/>
      <c r="BJ93" s="575"/>
      <c r="BK93" s="575"/>
      <c r="BL93" s="576"/>
      <c r="BM93" s="573"/>
      <c r="BN93" s="575"/>
      <c r="BO93" s="577"/>
      <c r="BP93" s="575"/>
      <c r="BQ93" s="575"/>
      <c r="BR93" s="575"/>
      <c r="BS93" s="575"/>
      <c r="BT93" s="577"/>
      <c r="BU93" s="577"/>
      <c r="BV93" s="577"/>
      <c r="BW93" s="577"/>
      <c r="BX93" s="577"/>
      <c r="BY93" s="577"/>
      <c r="BZ93" s="577"/>
      <c r="CA93" s="577"/>
      <c r="CB93" s="577"/>
      <c r="CI93" s="506"/>
      <c r="CJ93" s="506">
        <f t="shared" si="57"/>
        <v>0</v>
      </c>
    </row>
    <row r="94" spans="1:88" x14ac:dyDescent="0.25">
      <c r="A94" s="98"/>
      <c r="B94" s="256"/>
      <c r="C94" s="219"/>
      <c r="D94" s="97"/>
      <c r="E94" s="97"/>
      <c r="F94" s="97"/>
      <c r="G94" s="98"/>
      <c r="H94" s="98"/>
      <c r="I94" s="98"/>
      <c r="J94" s="98"/>
      <c r="K94" s="98"/>
      <c r="L94" s="98"/>
      <c r="M94" s="98"/>
      <c r="N94" s="98"/>
      <c r="O94" s="102"/>
      <c r="P94" s="98"/>
      <c r="Q94" s="98"/>
      <c r="R94" s="102"/>
      <c r="S94" s="98"/>
      <c r="T94" s="98"/>
      <c r="U94" s="102"/>
      <c r="V94" s="98"/>
      <c r="W94" s="98"/>
      <c r="X94" s="102"/>
      <c r="Y94" s="102"/>
      <c r="Z94" s="98"/>
      <c r="AA94" s="98"/>
      <c r="AB94" s="102"/>
      <c r="AC94" s="98"/>
      <c r="AD94" s="98"/>
      <c r="AE94" s="98"/>
      <c r="AF94" s="98"/>
      <c r="AG94" s="102"/>
      <c r="AH94" s="98"/>
      <c r="AI94" s="102"/>
      <c r="AJ94" s="98"/>
      <c r="AK94" s="102"/>
      <c r="AL94" s="98"/>
      <c r="AM94" s="102"/>
      <c r="AN94" s="98"/>
      <c r="AO94" s="98"/>
      <c r="AP94" s="98"/>
      <c r="AQ94" s="101"/>
      <c r="AR94" s="98"/>
      <c r="AS94" s="98"/>
      <c r="AT94" s="98"/>
      <c r="AU94" s="98"/>
      <c r="AV94" s="102"/>
      <c r="AW94" s="98"/>
      <c r="AX94" s="98"/>
      <c r="AY94" s="98"/>
      <c r="AZ94" s="102"/>
      <c r="BA94" s="97"/>
      <c r="BB94" s="97"/>
      <c r="BC94" s="97"/>
      <c r="BD94" s="97"/>
      <c r="BE94" s="97"/>
      <c r="BF94" s="97"/>
      <c r="BG94" s="574"/>
      <c r="BH94" s="574"/>
      <c r="BI94" s="574"/>
      <c r="BJ94" s="575"/>
      <c r="BK94" s="575"/>
      <c r="BL94" s="576"/>
      <c r="BM94" s="573"/>
      <c r="BN94" s="575"/>
      <c r="BO94" s="577"/>
      <c r="BP94" s="575"/>
      <c r="BQ94" s="575"/>
      <c r="BR94" s="575"/>
      <c r="BS94" s="575"/>
      <c r="BT94" s="577"/>
      <c r="BU94" s="577"/>
      <c r="BV94" s="577"/>
      <c r="BW94" s="577"/>
      <c r="BX94" s="577"/>
      <c r="BY94" s="577"/>
      <c r="BZ94" s="577"/>
      <c r="CA94" s="577"/>
      <c r="CB94" s="577"/>
      <c r="CI94" s="507"/>
      <c r="CJ94" s="506">
        <f t="shared" si="57"/>
        <v>0</v>
      </c>
    </row>
    <row r="95" spans="1:88" x14ac:dyDescent="0.25">
      <c r="A95" s="98"/>
      <c r="B95" s="219"/>
      <c r="C95" s="221"/>
      <c r="D95" s="97"/>
      <c r="E95" s="97"/>
      <c r="F95" s="97"/>
      <c r="G95" s="98"/>
      <c r="H95" s="98"/>
      <c r="I95" s="98"/>
      <c r="J95" s="98"/>
      <c r="K95" s="98"/>
      <c r="L95" s="98"/>
      <c r="M95" s="98"/>
      <c r="N95" s="98"/>
      <c r="O95" s="102"/>
      <c r="P95" s="98"/>
      <c r="Q95" s="98"/>
      <c r="R95" s="102"/>
      <c r="S95" s="98"/>
      <c r="T95" s="98"/>
      <c r="U95" s="102"/>
      <c r="V95" s="98"/>
      <c r="W95" s="98"/>
      <c r="X95" s="102"/>
      <c r="Y95" s="102"/>
      <c r="Z95" s="98"/>
      <c r="AA95" s="98"/>
      <c r="AB95" s="102"/>
      <c r="AC95" s="98"/>
      <c r="AD95" s="98"/>
      <c r="AE95" s="98"/>
      <c r="AF95" s="98"/>
      <c r="AG95" s="102"/>
      <c r="AH95" s="98"/>
      <c r="AI95" s="102"/>
      <c r="AJ95" s="98"/>
      <c r="AK95" s="102"/>
      <c r="AL95" s="98"/>
      <c r="AM95" s="102"/>
      <c r="AN95" s="98"/>
      <c r="AO95" s="98"/>
      <c r="AP95" s="98"/>
      <c r="AQ95" s="101"/>
      <c r="AR95" s="98"/>
      <c r="AS95" s="98"/>
      <c r="AT95" s="98"/>
      <c r="AU95" s="98"/>
      <c r="AV95" s="102"/>
      <c r="AW95" s="98"/>
      <c r="AX95" s="98"/>
      <c r="AY95" s="98"/>
      <c r="AZ95" s="102"/>
      <c r="BA95" s="97"/>
      <c r="BB95" s="97"/>
      <c r="BC95" s="97"/>
      <c r="BD95" s="97"/>
      <c r="BE95" s="97"/>
      <c r="BF95" s="97"/>
      <c r="BG95" s="574"/>
      <c r="BH95" s="574"/>
      <c r="BI95" s="574"/>
      <c r="BJ95" s="575"/>
      <c r="BK95" s="575"/>
      <c r="BL95" s="576"/>
      <c r="BM95" s="573"/>
      <c r="BN95" s="575"/>
      <c r="BO95" s="577"/>
      <c r="BP95" s="575"/>
      <c r="BQ95" s="575"/>
      <c r="BR95" s="575"/>
      <c r="BS95" s="575"/>
      <c r="BT95" s="577"/>
      <c r="BU95" s="577"/>
      <c r="BV95" s="577"/>
      <c r="BW95" s="577"/>
      <c r="BX95" s="577"/>
      <c r="BY95" s="577"/>
      <c r="BZ95" s="577"/>
      <c r="CA95" s="577"/>
      <c r="CB95" s="577"/>
      <c r="CI95" s="506"/>
      <c r="CJ95" s="506">
        <f t="shared" si="57"/>
        <v>0</v>
      </c>
    </row>
    <row r="96" spans="1:88" x14ac:dyDescent="0.25">
      <c r="A96" s="98"/>
      <c r="B96" s="219"/>
      <c r="C96" s="219"/>
      <c r="D96" s="97"/>
      <c r="E96" s="97"/>
      <c r="F96" s="97"/>
      <c r="G96" s="98"/>
      <c r="H96" s="98"/>
      <c r="I96" s="98"/>
      <c r="J96" s="98"/>
      <c r="K96" s="98"/>
      <c r="L96" s="98"/>
      <c r="M96" s="98"/>
      <c r="N96" s="98"/>
      <c r="O96" s="102"/>
      <c r="P96" s="98"/>
      <c r="Q96" s="98"/>
      <c r="R96" s="102"/>
      <c r="S96" s="98"/>
      <c r="T96" s="98"/>
      <c r="U96" s="102"/>
      <c r="V96" s="98"/>
      <c r="W96" s="98"/>
      <c r="X96" s="102"/>
      <c r="Y96" s="102"/>
      <c r="Z96" s="98"/>
      <c r="AA96" s="98"/>
      <c r="AB96" s="102"/>
      <c r="AC96" s="98"/>
      <c r="AD96" s="98"/>
      <c r="AE96" s="98"/>
      <c r="AF96" s="98"/>
      <c r="AG96" s="102"/>
      <c r="AH96" s="98"/>
      <c r="AI96" s="102"/>
      <c r="AJ96" s="98"/>
      <c r="AK96" s="102"/>
      <c r="AL96" s="98"/>
      <c r="AM96" s="102"/>
      <c r="AN96" s="98"/>
      <c r="AO96" s="98"/>
      <c r="AP96" s="98"/>
      <c r="AQ96" s="101"/>
      <c r="AR96" s="98"/>
      <c r="AS96" s="98"/>
      <c r="AT96" s="98"/>
      <c r="AU96" s="98"/>
      <c r="AV96" s="102"/>
      <c r="AW96" s="98"/>
      <c r="AX96" s="98"/>
      <c r="AY96" s="98"/>
      <c r="AZ96" s="102"/>
      <c r="BA96" s="97"/>
      <c r="BB96" s="97"/>
      <c r="BC96" s="97"/>
      <c r="BD96" s="97"/>
      <c r="BE96" s="97"/>
      <c r="BF96" s="97"/>
      <c r="BG96" s="574"/>
      <c r="BH96" s="574"/>
      <c r="BI96" s="574"/>
      <c r="BJ96" s="575"/>
      <c r="BK96" s="575"/>
      <c r="BL96" s="576"/>
      <c r="BM96" s="573"/>
      <c r="BN96" s="575"/>
      <c r="BO96" s="577"/>
      <c r="BP96" s="575"/>
      <c r="BQ96" s="575"/>
      <c r="BR96" s="575"/>
      <c r="BS96" s="575"/>
      <c r="BT96" s="577"/>
      <c r="BU96" s="577"/>
      <c r="BV96" s="577"/>
      <c r="BW96" s="577"/>
      <c r="BX96" s="577"/>
      <c r="BY96" s="577"/>
      <c r="BZ96" s="577"/>
      <c r="CA96" s="577"/>
      <c r="CB96" s="577"/>
      <c r="CI96" s="507"/>
      <c r="CJ96" s="506">
        <f t="shared" si="57"/>
        <v>0</v>
      </c>
    </row>
    <row r="97" spans="1:88" x14ac:dyDescent="0.25">
      <c r="A97" s="98"/>
      <c r="B97" s="219"/>
      <c r="C97" s="219"/>
      <c r="D97" s="97"/>
      <c r="E97" s="97"/>
      <c r="F97" s="97"/>
      <c r="G97" s="98"/>
      <c r="H97" s="98"/>
      <c r="I97" s="98"/>
      <c r="J97" s="98"/>
      <c r="K97" s="98"/>
      <c r="L97" s="98"/>
      <c r="M97" s="98"/>
      <c r="N97" s="98"/>
      <c r="O97" s="102"/>
      <c r="P97" s="98"/>
      <c r="Q97" s="98"/>
      <c r="R97" s="102"/>
      <c r="S97" s="98"/>
      <c r="T97" s="98"/>
      <c r="U97" s="102"/>
      <c r="V97" s="98"/>
      <c r="W97" s="98"/>
      <c r="X97" s="102"/>
      <c r="Y97" s="102"/>
      <c r="Z97" s="98"/>
      <c r="AA97" s="98"/>
      <c r="AB97" s="102"/>
      <c r="AC97" s="98"/>
      <c r="AD97" s="98"/>
      <c r="AE97" s="98"/>
      <c r="AF97" s="98"/>
      <c r="AG97" s="102"/>
      <c r="AH97" s="98"/>
      <c r="AI97" s="102"/>
      <c r="AJ97" s="98"/>
      <c r="AK97" s="102"/>
      <c r="AL97" s="98"/>
      <c r="AM97" s="102"/>
      <c r="AN97" s="98"/>
      <c r="AO97" s="98"/>
      <c r="AP97" s="98"/>
      <c r="AQ97" s="101"/>
      <c r="AR97" s="98"/>
      <c r="AS97" s="98"/>
      <c r="AT97" s="98"/>
      <c r="AU97" s="98"/>
      <c r="AV97" s="102"/>
      <c r="AW97" s="98"/>
      <c r="AX97" s="98"/>
      <c r="AY97" s="98"/>
      <c r="AZ97" s="102"/>
      <c r="BA97" s="97"/>
      <c r="BB97" s="97"/>
      <c r="BC97" s="97"/>
      <c r="BD97" s="97"/>
      <c r="BE97" s="97"/>
      <c r="BF97" s="97"/>
      <c r="BG97" s="574"/>
      <c r="BH97" s="574"/>
      <c r="BI97" s="574"/>
      <c r="BJ97" s="575"/>
      <c r="BK97" s="575"/>
      <c r="BL97" s="576"/>
      <c r="BM97" s="573"/>
      <c r="BN97" s="575"/>
      <c r="BO97" s="577"/>
      <c r="BP97" s="575"/>
      <c r="BQ97" s="575"/>
      <c r="BR97" s="575"/>
      <c r="BS97" s="575"/>
      <c r="BT97" s="577"/>
      <c r="BU97" s="577"/>
      <c r="BV97" s="577"/>
      <c r="BW97" s="577"/>
      <c r="BX97" s="577"/>
      <c r="BY97" s="577"/>
      <c r="BZ97" s="577"/>
      <c r="CA97" s="577"/>
      <c r="CB97" s="577"/>
      <c r="CI97" s="506"/>
      <c r="CJ97" s="506">
        <f t="shared" si="57"/>
        <v>0</v>
      </c>
    </row>
    <row r="98" spans="1:88" x14ac:dyDescent="0.25">
      <c r="A98" s="98"/>
      <c r="B98" s="219"/>
      <c r="C98" s="219"/>
      <c r="D98" s="97"/>
      <c r="E98" s="97"/>
      <c r="F98" s="97"/>
      <c r="G98" s="98"/>
      <c r="H98" s="98"/>
      <c r="I98" s="98"/>
      <c r="J98" s="98"/>
      <c r="K98" s="98"/>
      <c r="L98" s="98"/>
      <c r="M98" s="98"/>
      <c r="N98" s="98"/>
      <c r="O98" s="102"/>
      <c r="P98" s="98"/>
      <c r="Q98" s="98"/>
      <c r="R98" s="102"/>
      <c r="S98" s="98"/>
      <c r="T98" s="98"/>
      <c r="U98" s="102"/>
      <c r="V98" s="98"/>
      <c r="W98" s="98"/>
      <c r="X98" s="102"/>
      <c r="Y98" s="102"/>
      <c r="Z98" s="98"/>
      <c r="AA98" s="98"/>
      <c r="AB98" s="102"/>
      <c r="AC98" s="98"/>
      <c r="AD98" s="98"/>
      <c r="AE98" s="98"/>
      <c r="AF98" s="98"/>
      <c r="AG98" s="102"/>
      <c r="AH98" s="98"/>
      <c r="AI98" s="102"/>
      <c r="AJ98" s="98"/>
      <c r="AK98" s="102"/>
      <c r="AL98" s="98"/>
      <c r="AM98" s="102"/>
      <c r="AN98" s="98"/>
      <c r="AO98" s="98"/>
      <c r="AP98" s="98"/>
      <c r="AQ98" s="101"/>
      <c r="AR98" s="98"/>
      <c r="AS98" s="98"/>
      <c r="AT98" s="98"/>
      <c r="AU98" s="98"/>
      <c r="AV98" s="102"/>
      <c r="AW98" s="98"/>
      <c r="AX98" s="98"/>
      <c r="AY98" s="98"/>
      <c r="AZ98" s="102"/>
      <c r="BA98" s="97"/>
      <c r="BB98" s="97"/>
      <c r="BC98" s="97"/>
      <c r="BD98" s="97"/>
      <c r="BE98" s="97"/>
      <c r="BF98" s="97"/>
      <c r="BG98" s="574"/>
      <c r="BH98" s="574"/>
      <c r="BI98" s="574"/>
      <c r="BJ98" s="575"/>
      <c r="BK98" s="575"/>
      <c r="BL98" s="576"/>
      <c r="BM98" s="573"/>
      <c r="BN98" s="575"/>
      <c r="BO98" s="577"/>
      <c r="BP98" s="575"/>
      <c r="BQ98" s="575"/>
      <c r="BR98" s="575"/>
      <c r="BS98" s="575"/>
      <c r="BT98" s="577"/>
      <c r="BU98" s="577"/>
      <c r="BV98" s="577"/>
      <c r="BW98" s="577"/>
      <c r="BX98" s="577"/>
      <c r="BY98" s="577"/>
      <c r="BZ98" s="577"/>
      <c r="CA98" s="577"/>
      <c r="CB98" s="577"/>
      <c r="CI98" s="507"/>
      <c r="CJ98" s="506">
        <f t="shared" si="57"/>
        <v>0</v>
      </c>
    </row>
    <row r="99" spans="1:88" x14ac:dyDescent="0.25">
      <c r="A99" s="98"/>
      <c r="B99" s="221"/>
      <c r="C99" s="221"/>
      <c r="D99" s="97"/>
      <c r="E99" s="97"/>
      <c r="F99" s="97"/>
      <c r="G99" s="98"/>
      <c r="H99" s="98"/>
      <c r="I99" s="98"/>
      <c r="J99" s="98"/>
      <c r="K99" s="98"/>
      <c r="L99" s="98"/>
      <c r="M99" s="98"/>
      <c r="N99" s="98"/>
      <c r="O99" s="102"/>
      <c r="P99" s="98"/>
      <c r="Q99" s="98"/>
      <c r="R99" s="102"/>
      <c r="S99" s="98"/>
      <c r="T99" s="98"/>
      <c r="U99" s="102"/>
      <c r="V99" s="98"/>
      <c r="W99" s="98"/>
      <c r="X99" s="102"/>
      <c r="Y99" s="102"/>
      <c r="Z99" s="98"/>
      <c r="AA99" s="98"/>
      <c r="AB99" s="102"/>
      <c r="AC99" s="98"/>
      <c r="AD99" s="98"/>
      <c r="AE99" s="98"/>
      <c r="AF99" s="98"/>
      <c r="AG99" s="102"/>
      <c r="AH99" s="98"/>
      <c r="AI99" s="102"/>
      <c r="AJ99" s="98"/>
      <c r="AK99" s="102"/>
      <c r="AL99" s="98"/>
      <c r="AM99" s="102"/>
      <c r="AN99" s="98"/>
      <c r="AO99" s="98"/>
      <c r="AP99" s="98"/>
      <c r="AQ99" s="101"/>
      <c r="AR99" s="98"/>
      <c r="AS99" s="98"/>
      <c r="AT99" s="98"/>
      <c r="AU99" s="98"/>
      <c r="AV99" s="102"/>
      <c r="AW99" s="98"/>
      <c r="AX99" s="98"/>
      <c r="AY99" s="98"/>
      <c r="AZ99" s="102"/>
      <c r="BA99" s="97"/>
      <c r="BB99" s="97"/>
      <c r="BC99" s="97"/>
      <c r="BD99" s="97"/>
      <c r="BE99" s="97"/>
      <c r="BF99" s="97"/>
      <c r="BG99" s="574"/>
      <c r="BH99" s="574"/>
      <c r="BI99" s="574"/>
      <c r="BJ99" s="575"/>
      <c r="BK99" s="575"/>
      <c r="BL99" s="576"/>
      <c r="BM99" s="573"/>
      <c r="BN99" s="575"/>
      <c r="BO99" s="577"/>
      <c r="BP99" s="575"/>
      <c r="BQ99" s="575"/>
      <c r="BR99" s="575"/>
      <c r="BS99" s="575"/>
      <c r="BT99" s="577"/>
      <c r="BU99" s="577"/>
      <c r="BV99" s="577"/>
      <c r="BW99" s="577"/>
      <c r="BX99" s="577"/>
      <c r="BY99" s="577"/>
      <c r="BZ99" s="577"/>
      <c r="CA99" s="577"/>
      <c r="CB99" s="577"/>
      <c r="CI99" s="506"/>
      <c r="CJ99" s="506">
        <f t="shared" si="57"/>
        <v>0</v>
      </c>
    </row>
    <row r="100" spans="1:88" x14ac:dyDescent="0.25">
      <c r="A100" s="98"/>
      <c r="B100" s="221"/>
      <c r="C100" s="221"/>
      <c r="D100" s="97"/>
      <c r="E100" s="97"/>
      <c r="F100" s="97"/>
      <c r="G100" s="98"/>
      <c r="H100" s="98"/>
      <c r="I100" s="98"/>
      <c r="J100" s="98"/>
      <c r="K100" s="98"/>
      <c r="L100" s="98"/>
      <c r="M100" s="98"/>
      <c r="N100" s="98"/>
      <c r="O100" s="102"/>
      <c r="P100" s="98"/>
      <c r="Q100" s="98"/>
      <c r="R100" s="102"/>
      <c r="S100" s="98"/>
      <c r="T100" s="98"/>
      <c r="U100" s="102"/>
      <c r="V100" s="98"/>
      <c r="W100" s="98"/>
      <c r="X100" s="102"/>
      <c r="Y100" s="102"/>
      <c r="Z100" s="98"/>
      <c r="AA100" s="98"/>
      <c r="AB100" s="102"/>
      <c r="AC100" s="98"/>
      <c r="AD100" s="98"/>
      <c r="AE100" s="98"/>
      <c r="AF100" s="98"/>
      <c r="AG100" s="102"/>
      <c r="AH100" s="98"/>
      <c r="AI100" s="102"/>
      <c r="AJ100" s="98"/>
      <c r="AK100" s="102"/>
      <c r="AL100" s="98"/>
      <c r="AM100" s="102"/>
      <c r="AN100" s="98"/>
      <c r="AO100" s="98"/>
      <c r="AP100" s="98"/>
      <c r="AQ100" s="101"/>
      <c r="AR100" s="98"/>
      <c r="AS100" s="98"/>
      <c r="AT100" s="98"/>
      <c r="AU100" s="98"/>
      <c r="AV100" s="102"/>
      <c r="AW100" s="98"/>
      <c r="AX100" s="98"/>
      <c r="AY100" s="98"/>
      <c r="AZ100" s="102"/>
      <c r="BA100" s="97"/>
      <c r="BB100" s="97"/>
      <c r="BC100" s="97"/>
      <c r="BD100" s="97"/>
      <c r="BE100" s="97"/>
      <c r="BF100" s="97"/>
      <c r="BG100" s="574"/>
      <c r="BH100" s="574"/>
      <c r="BI100" s="574"/>
      <c r="BJ100" s="575"/>
      <c r="BK100" s="575"/>
      <c r="BL100" s="576"/>
      <c r="BM100" s="573"/>
      <c r="BN100" s="575"/>
      <c r="BO100" s="577"/>
      <c r="BP100" s="575"/>
      <c r="BQ100" s="575"/>
      <c r="BR100" s="575"/>
      <c r="BS100" s="575"/>
      <c r="BT100" s="577"/>
      <c r="BU100" s="577"/>
      <c r="BV100" s="577"/>
      <c r="BW100" s="577"/>
      <c r="BX100" s="577"/>
      <c r="BY100" s="577"/>
      <c r="BZ100" s="577"/>
      <c r="CA100" s="577"/>
      <c r="CB100" s="577"/>
      <c r="CI100" s="507"/>
      <c r="CJ100" s="506">
        <f t="shared" si="57"/>
        <v>0</v>
      </c>
    </row>
    <row r="101" spans="1:88" x14ac:dyDescent="0.25">
      <c r="A101" s="98"/>
      <c r="B101" s="221"/>
      <c r="C101" s="221"/>
      <c r="D101" s="97"/>
      <c r="E101" s="97"/>
      <c r="F101" s="97"/>
      <c r="G101" s="98"/>
      <c r="H101" s="98"/>
      <c r="I101" s="98"/>
      <c r="J101" s="98"/>
      <c r="K101" s="98"/>
      <c r="L101" s="98"/>
      <c r="M101" s="98"/>
      <c r="N101" s="98"/>
      <c r="O101" s="102"/>
      <c r="P101" s="98"/>
      <c r="Q101" s="98"/>
      <c r="R101" s="102"/>
      <c r="S101" s="98"/>
      <c r="T101" s="98"/>
      <c r="U101" s="102"/>
      <c r="V101" s="98"/>
      <c r="W101" s="98"/>
      <c r="X101" s="102"/>
      <c r="Y101" s="102"/>
      <c r="Z101" s="98"/>
      <c r="AA101" s="98"/>
      <c r="AB101" s="102"/>
      <c r="AC101" s="98"/>
      <c r="AD101" s="98"/>
      <c r="AE101" s="98"/>
      <c r="AF101" s="98"/>
      <c r="AG101" s="102"/>
      <c r="AH101" s="98"/>
      <c r="AI101" s="102"/>
      <c r="AJ101" s="98"/>
      <c r="AK101" s="102"/>
      <c r="AL101" s="98"/>
      <c r="AM101" s="102"/>
      <c r="AN101" s="98"/>
      <c r="AO101" s="98"/>
      <c r="AP101" s="98"/>
      <c r="AQ101" s="101"/>
      <c r="AR101" s="98"/>
      <c r="AS101" s="98"/>
      <c r="AT101" s="98"/>
      <c r="AU101" s="98"/>
      <c r="AV101" s="102"/>
      <c r="AW101" s="98"/>
      <c r="AX101" s="98"/>
      <c r="AY101" s="98"/>
      <c r="AZ101" s="102"/>
      <c r="BA101" s="97"/>
      <c r="BB101" s="97"/>
      <c r="BC101" s="97"/>
      <c r="BD101" s="97"/>
      <c r="BE101" s="97"/>
      <c r="BF101" s="97"/>
      <c r="BG101" s="574"/>
      <c r="BH101" s="574"/>
      <c r="BI101" s="574"/>
      <c r="BJ101" s="575"/>
      <c r="BK101" s="575"/>
      <c r="BL101" s="576"/>
      <c r="BM101" s="573"/>
      <c r="BN101" s="575"/>
      <c r="BO101" s="577"/>
      <c r="BP101" s="575"/>
      <c r="BQ101" s="575"/>
      <c r="BR101" s="575"/>
      <c r="BS101" s="575"/>
      <c r="BT101" s="577"/>
      <c r="BU101" s="577"/>
      <c r="BV101" s="577"/>
      <c r="BW101" s="577"/>
      <c r="BX101" s="577"/>
      <c r="BY101" s="577"/>
      <c r="BZ101" s="577"/>
      <c r="CA101" s="577"/>
      <c r="CB101" s="577"/>
      <c r="CI101" s="506"/>
      <c r="CJ101" s="506">
        <f t="shared" si="57"/>
        <v>0</v>
      </c>
    </row>
    <row r="102" spans="1:88" x14ac:dyDescent="0.25">
      <c r="A102" s="98"/>
      <c r="B102" s="221"/>
      <c r="C102" s="221"/>
      <c r="D102" s="97"/>
      <c r="E102" s="97"/>
      <c r="F102" s="97"/>
      <c r="G102" s="98"/>
      <c r="H102" s="98"/>
      <c r="I102" s="98"/>
      <c r="J102" s="98"/>
      <c r="K102" s="98"/>
      <c r="L102" s="98"/>
      <c r="M102" s="98"/>
      <c r="N102" s="98"/>
      <c r="O102" s="102"/>
      <c r="P102" s="98"/>
      <c r="Q102" s="98"/>
      <c r="R102" s="102"/>
      <c r="S102" s="98"/>
      <c r="T102" s="98"/>
      <c r="U102" s="102"/>
      <c r="V102" s="98"/>
      <c r="W102" s="98"/>
      <c r="X102" s="102"/>
      <c r="Y102" s="102"/>
      <c r="Z102" s="98"/>
      <c r="AA102" s="98"/>
      <c r="AB102" s="102"/>
      <c r="AC102" s="98"/>
      <c r="AD102" s="98"/>
      <c r="AE102" s="98"/>
      <c r="AF102" s="98"/>
      <c r="AG102" s="102"/>
      <c r="AH102" s="98"/>
      <c r="AI102" s="102"/>
      <c r="AJ102" s="98"/>
      <c r="AK102" s="102"/>
      <c r="AL102" s="98"/>
      <c r="AM102" s="102"/>
      <c r="AN102" s="98"/>
      <c r="AO102" s="98"/>
      <c r="AP102" s="98"/>
      <c r="AQ102" s="101"/>
      <c r="AR102" s="98"/>
      <c r="AS102" s="98"/>
      <c r="AT102" s="98"/>
      <c r="AU102" s="98"/>
      <c r="AV102" s="102"/>
      <c r="AW102" s="98"/>
      <c r="AX102" s="98"/>
      <c r="AY102" s="98"/>
      <c r="AZ102" s="102"/>
      <c r="BA102" s="97"/>
      <c r="BB102" s="97"/>
      <c r="BC102" s="97"/>
      <c r="BD102" s="97"/>
      <c r="BE102" s="97"/>
      <c r="BF102" s="97"/>
      <c r="BG102" s="574"/>
      <c r="BH102" s="574"/>
      <c r="BI102" s="574"/>
      <c r="BJ102" s="575"/>
      <c r="BK102" s="575"/>
      <c r="BL102" s="576"/>
      <c r="BM102" s="573"/>
      <c r="BN102" s="575"/>
      <c r="BO102" s="577"/>
      <c r="BP102" s="575"/>
      <c r="BQ102" s="575"/>
      <c r="BR102" s="575"/>
      <c r="BS102" s="575"/>
      <c r="BT102" s="577"/>
      <c r="BU102" s="577"/>
      <c r="BV102" s="577"/>
      <c r="BW102" s="577"/>
      <c r="BX102" s="577"/>
      <c r="BY102" s="577"/>
      <c r="BZ102" s="577"/>
      <c r="CA102" s="577"/>
      <c r="CB102" s="577"/>
      <c r="CI102" s="507"/>
      <c r="CJ102" s="506">
        <f t="shared" si="57"/>
        <v>0</v>
      </c>
    </row>
    <row r="103" spans="1:88" x14ac:dyDescent="0.25">
      <c r="A103" s="98"/>
      <c r="B103" s="221"/>
      <c r="C103" s="221"/>
      <c r="D103" s="97"/>
      <c r="E103" s="97"/>
      <c r="F103" s="97"/>
      <c r="G103" s="98"/>
      <c r="H103" s="98"/>
      <c r="I103" s="98"/>
      <c r="J103" s="98"/>
      <c r="K103" s="98"/>
      <c r="L103" s="98"/>
      <c r="M103" s="98"/>
      <c r="N103" s="98"/>
      <c r="O103" s="102"/>
      <c r="P103" s="98"/>
      <c r="Q103" s="98"/>
      <c r="R103" s="102"/>
      <c r="S103" s="98"/>
      <c r="T103" s="98"/>
      <c r="U103" s="102"/>
      <c r="V103" s="98"/>
      <c r="W103" s="98"/>
      <c r="X103" s="102"/>
      <c r="Y103" s="102"/>
      <c r="Z103" s="98"/>
      <c r="AA103" s="98"/>
      <c r="AB103" s="102"/>
      <c r="AC103" s="98"/>
      <c r="AD103" s="98"/>
      <c r="AE103" s="98"/>
      <c r="AF103" s="98"/>
      <c r="AG103" s="102"/>
      <c r="AH103" s="98"/>
      <c r="AI103" s="102"/>
      <c r="AJ103" s="98"/>
      <c r="AK103" s="102"/>
      <c r="AL103" s="98"/>
      <c r="AM103" s="102"/>
      <c r="AN103" s="98"/>
      <c r="AO103" s="98"/>
      <c r="AP103" s="98"/>
      <c r="AQ103" s="101"/>
      <c r="AR103" s="98"/>
      <c r="AS103" s="98"/>
      <c r="AT103" s="98"/>
      <c r="AU103" s="98"/>
      <c r="AV103" s="102"/>
      <c r="AW103" s="98"/>
      <c r="AX103" s="98"/>
      <c r="AY103" s="98"/>
      <c r="AZ103" s="102"/>
      <c r="BA103" s="97"/>
      <c r="BB103" s="97"/>
      <c r="BC103" s="97"/>
      <c r="BD103" s="97"/>
      <c r="BE103" s="97"/>
      <c r="BF103" s="97"/>
      <c r="BG103" s="574"/>
      <c r="BH103" s="574"/>
      <c r="BI103" s="574"/>
      <c r="BJ103" s="575"/>
      <c r="BK103" s="575"/>
      <c r="BL103" s="576"/>
      <c r="BM103" s="573"/>
      <c r="BN103" s="575"/>
      <c r="BO103" s="577"/>
      <c r="BP103" s="575"/>
      <c r="BQ103" s="575"/>
      <c r="BR103" s="575"/>
      <c r="BS103" s="575"/>
      <c r="BT103" s="577"/>
      <c r="BU103" s="577"/>
      <c r="BV103" s="577"/>
      <c r="BW103" s="577"/>
      <c r="BX103" s="577"/>
      <c r="BY103" s="577"/>
      <c r="BZ103" s="577"/>
      <c r="CA103" s="577"/>
      <c r="CB103" s="577"/>
      <c r="CI103" s="506"/>
      <c r="CJ103" s="506">
        <f t="shared" si="57"/>
        <v>0</v>
      </c>
    </row>
    <row r="104" spans="1:88" x14ac:dyDescent="0.25">
      <c r="A104" s="98"/>
      <c r="B104" s="221"/>
      <c r="C104" s="221"/>
      <c r="D104" s="97"/>
      <c r="E104" s="97"/>
      <c r="F104" s="97"/>
      <c r="G104" s="98"/>
      <c r="H104" s="98"/>
      <c r="I104" s="98"/>
      <c r="J104" s="98"/>
      <c r="K104" s="98"/>
      <c r="L104" s="98"/>
      <c r="M104" s="98"/>
      <c r="N104" s="98"/>
      <c r="O104" s="102"/>
      <c r="P104" s="98"/>
      <c r="Q104" s="98"/>
      <c r="R104" s="102"/>
      <c r="S104" s="98"/>
      <c r="T104" s="98"/>
      <c r="U104" s="102"/>
      <c r="V104" s="98"/>
      <c r="W104" s="98"/>
      <c r="X104" s="102"/>
      <c r="Y104" s="102"/>
      <c r="Z104" s="98"/>
      <c r="AA104" s="98"/>
      <c r="AB104" s="102"/>
      <c r="AC104" s="98"/>
      <c r="AD104" s="98"/>
      <c r="AE104" s="98"/>
      <c r="AF104" s="98"/>
      <c r="AG104" s="102"/>
      <c r="AH104" s="98"/>
      <c r="AI104" s="102"/>
      <c r="AJ104" s="98"/>
      <c r="AK104" s="102"/>
      <c r="AL104" s="98"/>
      <c r="AM104" s="102"/>
      <c r="AN104" s="98"/>
      <c r="AO104" s="98"/>
      <c r="AP104" s="98"/>
      <c r="AQ104" s="101"/>
      <c r="AR104" s="98"/>
      <c r="AS104" s="98"/>
      <c r="AT104" s="98"/>
      <c r="AU104" s="98"/>
      <c r="AV104" s="102"/>
      <c r="AW104" s="98"/>
      <c r="AX104" s="98"/>
      <c r="AY104" s="98"/>
      <c r="AZ104" s="102"/>
      <c r="BA104" s="97"/>
      <c r="BB104" s="97"/>
      <c r="BC104" s="97"/>
      <c r="BD104" s="97"/>
      <c r="BE104" s="97"/>
      <c r="BF104" s="97"/>
      <c r="BG104" s="574"/>
      <c r="BH104" s="574"/>
      <c r="BI104" s="574"/>
      <c r="BJ104" s="575"/>
      <c r="BK104" s="575"/>
      <c r="BL104" s="576"/>
      <c r="BM104" s="573"/>
      <c r="BN104" s="575"/>
      <c r="BO104" s="577"/>
      <c r="BP104" s="575"/>
      <c r="BQ104" s="575"/>
      <c r="BR104" s="575"/>
      <c r="BS104" s="575"/>
      <c r="BT104" s="577"/>
      <c r="BU104" s="577"/>
      <c r="BV104" s="577"/>
      <c r="BW104" s="577"/>
      <c r="BX104" s="577"/>
      <c r="BY104" s="577"/>
      <c r="BZ104" s="577"/>
      <c r="CA104" s="577"/>
      <c r="CB104" s="577"/>
      <c r="CI104" s="507"/>
      <c r="CJ104" s="506">
        <f t="shared" si="57"/>
        <v>0</v>
      </c>
    </row>
    <row r="105" spans="1:88" x14ac:dyDescent="0.25">
      <c r="A105" s="98"/>
      <c r="B105" s="221"/>
      <c r="C105" s="221"/>
      <c r="D105" s="97"/>
      <c r="E105" s="97"/>
      <c r="F105" s="97"/>
      <c r="G105" s="98"/>
      <c r="H105" s="98"/>
      <c r="I105" s="98"/>
      <c r="J105" s="98"/>
      <c r="K105" s="98"/>
      <c r="L105" s="98"/>
      <c r="M105" s="98"/>
      <c r="N105" s="98"/>
      <c r="O105" s="102"/>
      <c r="P105" s="98"/>
      <c r="Q105" s="98"/>
      <c r="R105" s="102"/>
      <c r="S105" s="98"/>
      <c r="T105" s="98"/>
      <c r="U105" s="102"/>
      <c r="V105" s="98"/>
      <c r="W105" s="98"/>
      <c r="X105" s="102"/>
      <c r="Y105" s="102"/>
      <c r="Z105" s="98"/>
      <c r="AA105" s="98"/>
      <c r="AB105" s="102"/>
      <c r="AC105" s="98"/>
      <c r="AD105" s="98"/>
      <c r="AE105" s="98"/>
      <c r="AF105" s="98"/>
      <c r="AG105" s="102"/>
      <c r="AH105" s="98"/>
      <c r="AI105" s="102"/>
      <c r="AJ105" s="98"/>
      <c r="AK105" s="102"/>
      <c r="AL105" s="98"/>
      <c r="AM105" s="102"/>
      <c r="AN105" s="98"/>
      <c r="AO105" s="98"/>
      <c r="AP105" s="98"/>
      <c r="AQ105" s="101"/>
      <c r="AR105" s="98"/>
      <c r="AS105" s="98"/>
      <c r="AT105" s="98"/>
      <c r="AU105" s="98"/>
      <c r="AV105" s="102"/>
      <c r="AW105" s="98"/>
      <c r="AX105" s="98"/>
      <c r="AY105" s="98"/>
      <c r="AZ105" s="102"/>
      <c r="BA105" s="97"/>
      <c r="BB105" s="97"/>
      <c r="BC105" s="97"/>
      <c r="BD105" s="97"/>
      <c r="BE105" s="97"/>
      <c r="BF105" s="97"/>
      <c r="BG105" s="574"/>
      <c r="BH105" s="574"/>
      <c r="BI105" s="574"/>
      <c r="BJ105" s="575"/>
      <c r="BK105" s="575"/>
      <c r="BL105" s="576"/>
      <c r="BM105" s="573"/>
      <c r="BN105" s="575"/>
      <c r="BO105" s="577"/>
      <c r="BP105" s="575"/>
      <c r="BQ105" s="575"/>
      <c r="BR105" s="575"/>
      <c r="BS105" s="575"/>
      <c r="BT105" s="577"/>
      <c r="BU105" s="577"/>
      <c r="BV105" s="577"/>
      <c r="BW105" s="577"/>
      <c r="BX105" s="577"/>
      <c r="BY105" s="577"/>
      <c r="BZ105" s="577"/>
      <c r="CA105" s="577"/>
      <c r="CB105" s="577"/>
      <c r="CI105" s="506"/>
      <c r="CJ105" s="506">
        <f t="shared" si="57"/>
        <v>0</v>
      </c>
    </row>
    <row r="106" spans="1:88" x14ac:dyDescent="0.25">
      <c r="A106" s="98"/>
      <c r="B106" s="219"/>
      <c r="C106" s="219"/>
      <c r="D106" s="97"/>
      <c r="E106" s="97"/>
      <c r="F106" s="97"/>
      <c r="G106" s="98"/>
      <c r="H106" s="98"/>
      <c r="I106" s="98"/>
      <c r="J106" s="98"/>
      <c r="K106" s="98"/>
      <c r="L106" s="98"/>
      <c r="M106" s="98"/>
      <c r="N106" s="98"/>
      <c r="O106" s="102"/>
      <c r="P106" s="98"/>
      <c r="Q106" s="98"/>
      <c r="R106" s="102"/>
      <c r="S106" s="98"/>
      <c r="T106" s="98"/>
      <c r="U106" s="102"/>
      <c r="V106" s="98"/>
      <c r="W106" s="98"/>
      <c r="X106" s="102"/>
      <c r="Y106" s="102"/>
      <c r="Z106" s="98"/>
      <c r="AA106" s="98"/>
      <c r="AB106" s="102"/>
      <c r="AC106" s="98"/>
      <c r="AD106" s="98"/>
      <c r="AE106" s="98"/>
      <c r="AF106" s="98"/>
      <c r="AG106" s="102"/>
      <c r="AH106" s="98"/>
      <c r="AI106" s="102"/>
      <c r="AJ106" s="98"/>
      <c r="AK106" s="102"/>
      <c r="AL106" s="98"/>
      <c r="AM106" s="102"/>
      <c r="AN106" s="98"/>
      <c r="AO106" s="98"/>
      <c r="AP106" s="98"/>
      <c r="AQ106" s="101"/>
      <c r="AR106" s="98"/>
      <c r="AS106" s="98"/>
      <c r="AT106" s="98"/>
      <c r="AU106" s="98"/>
      <c r="AV106" s="102"/>
      <c r="AW106" s="98"/>
      <c r="AX106" s="98"/>
      <c r="AY106" s="98"/>
      <c r="AZ106" s="102"/>
      <c r="BA106" s="97"/>
      <c r="BB106" s="97"/>
      <c r="BC106" s="97"/>
      <c r="BD106" s="97"/>
      <c r="BE106" s="97"/>
      <c r="BF106" s="97"/>
      <c r="BG106" s="574"/>
      <c r="BH106" s="574"/>
      <c r="BI106" s="574"/>
      <c r="BJ106" s="575"/>
      <c r="BK106" s="575"/>
      <c r="BL106" s="576"/>
      <c r="BM106" s="573"/>
      <c r="BN106" s="575"/>
      <c r="BO106" s="577"/>
      <c r="BP106" s="575"/>
      <c r="BQ106" s="575"/>
      <c r="BR106" s="575"/>
      <c r="BS106" s="575"/>
      <c r="BT106" s="577"/>
      <c r="BU106" s="577"/>
      <c r="BV106" s="577"/>
      <c r="BW106" s="577"/>
      <c r="BX106" s="577"/>
      <c r="BY106" s="577"/>
      <c r="BZ106" s="577"/>
      <c r="CA106" s="577"/>
      <c r="CB106" s="577"/>
      <c r="CI106" s="507"/>
      <c r="CJ106" s="506">
        <f t="shared" si="57"/>
        <v>0</v>
      </c>
    </row>
    <row r="107" spans="1:88" x14ac:dyDescent="0.25">
      <c r="A107" s="319"/>
      <c r="B107" s="328"/>
      <c r="C107" s="328"/>
      <c r="D107" s="18"/>
      <c r="E107" s="18"/>
      <c r="F107" s="18"/>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494"/>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18"/>
      <c r="BB107" s="18"/>
      <c r="BC107" s="18"/>
      <c r="BD107" s="18"/>
      <c r="BE107" s="18"/>
      <c r="BF107" s="18"/>
      <c r="BG107" s="329"/>
      <c r="BH107" s="329"/>
      <c r="BI107" s="329"/>
      <c r="BJ107" s="330"/>
      <c r="BK107" s="330"/>
      <c r="BL107" s="331"/>
      <c r="BM107" s="332"/>
      <c r="BN107" s="330"/>
      <c r="BO107" s="333"/>
      <c r="BP107" s="330"/>
      <c r="BQ107" s="330"/>
      <c r="BR107" s="330"/>
      <c r="BS107" s="330"/>
      <c r="BT107" s="330"/>
      <c r="BU107" s="330"/>
      <c r="BV107" s="330"/>
      <c r="BW107" s="330"/>
      <c r="BX107" s="330"/>
      <c r="BY107" s="330"/>
      <c r="BZ107" s="330"/>
      <c r="CA107" s="330"/>
      <c r="CB107" s="330"/>
    </row>
    <row r="108" spans="1:88" x14ac:dyDescent="0.25">
      <c r="A108" s="319"/>
      <c r="B108" s="328"/>
      <c r="C108" s="328"/>
      <c r="D108" s="18"/>
      <c r="E108" s="18"/>
      <c r="F108" s="18"/>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494"/>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18"/>
      <c r="BB108" s="18"/>
      <c r="BC108" s="18"/>
      <c r="BD108" s="18"/>
      <c r="BE108" s="18"/>
      <c r="BF108" s="18"/>
      <c r="BG108" s="329"/>
      <c r="BH108" s="329"/>
      <c r="BI108" s="329"/>
      <c r="BJ108" s="330"/>
      <c r="BK108" s="330"/>
      <c r="BL108" s="331"/>
      <c r="BM108" s="332"/>
      <c r="BN108" s="330"/>
      <c r="BO108" s="333"/>
      <c r="BP108" s="330"/>
      <c r="BQ108" s="330"/>
      <c r="BR108" s="330"/>
      <c r="BS108" s="330"/>
      <c r="BT108" s="330"/>
      <c r="BU108" s="330"/>
      <c r="BV108" s="330"/>
      <c r="BW108" s="330"/>
      <c r="BX108" s="330"/>
      <c r="BY108" s="330"/>
      <c r="BZ108" s="330"/>
      <c r="CA108" s="330"/>
      <c r="CB108" s="330"/>
    </row>
    <row r="109" spans="1:88" x14ac:dyDescent="0.25">
      <c r="AB109" s="495"/>
    </row>
    <row r="110" spans="1:88" x14ac:dyDescent="0.25">
      <c r="AB110" s="495"/>
    </row>
    <row r="111" spans="1:88" x14ac:dyDescent="0.25">
      <c r="AB111" s="495"/>
    </row>
    <row r="112" spans="1:88" x14ac:dyDescent="0.25">
      <c r="AB112" s="495"/>
    </row>
    <row r="113" spans="28:28" x14ac:dyDescent="0.25">
      <c r="AB113" s="495"/>
    </row>
    <row r="114" spans="28:28" x14ac:dyDescent="0.25">
      <c r="AB114" s="495"/>
    </row>
    <row r="115" spans="28:28" x14ac:dyDescent="0.25">
      <c r="AB115" s="495"/>
    </row>
  </sheetData>
  <sheetProtection algorithmName="SHA-512" hashValue="2XtvBVuGMPOQ0ZbPfSZ9hK9uRfuAlPRziCDUF5hxC1xr8B9KIvYI/TbbKhiirZvHd1nIDTDCvuyAvE/fOsEI1g==" saltValue="Ht5IstJwGeFQjlcXq58mWg==" spinCount="100000" sheet="1" selectLockedCells="1"/>
  <mergeCells count="8">
    <mergeCell ref="BG7:BI7"/>
    <mergeCell ref="BJ7:CB7"/>
    <mergeCell ref="A7:K7"/>
    <mergeCell ref="M7:O7"/>
    <mergeCell ref="P7:AA7"/>
    <mergeCell ref="AD7:AM7"/>
    <mergeCell ref="AN7:AZ7"/>
    <mergeCell ref="BA7:BF7"/>
  </mergeCells>
  <dataValidations count="1">
    <dataValidation type="list" allowBlank="1" showInputMessage="1" showErrorMessage="1" sqref="BG9:BH108" xr:uid="{00000000-0002-0000-0500-000000000000}">
      <formula1>yesno</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 Down'!$A$22:$A$25</xm:f>
          </x14:formula1>
          <xm:sqref>BL9:BL108</xm:sqref>
        </x14:dataValidation>
        <x14:dataValidation type="list" allowBlank="1" showInputMessage="1" showErrorMessage="1" xr:uid="{00000000-0002-0000-0500-000002000000}">
          <x14:formula1>
            <xm:f>'Drop Down'!$A$18:$A$20</xm:f>
          </x14:formula1>
          <xm:sqref>BN9:BN108 BP9:BP108 BJ9:BJ108 BR9:BR108 BS107:CA108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outlinePr summaryBelow="0" summaryRight="0"/>
  </sheetPr>
  <dimension ref="A2:BM139"/>
  <sheetViews>
    <sheetView showGridLines="0" topLeftCell="BB1" zoomScale="90" zoomScaleNormal="90" workbookViewId="0">
      <pane ySplit="8" topLeftCell="A82" activePane="bottomLeft" state="frozen"/>
      <selection pane="bottomLeft" activeCell="H9" sqref="H9:BM82"/>
    </sheetView>
  </sheetViews>
  <sheetFormatPr defaultRowHeight="12.75" x14ac:dyDescent="0.2"/>
  <cols>
    <col min="1" max="1" width="8.5703125" style="4" customWidth="1"/>
    <col min="2" max="3" width="42.7109375" style="4" customWidth="1"/>
    <col min="4" max="4" width="42.140625" style="4" customWidth="1"/>
    <col min="5" max="5" width="50.42578125" style="4" customWidth="1"/>
    <col min="6" max="6" width="15.7109375" style="4" customWidth="1"/>
    <col min="7" max="7" width="18.28515625" style="95" customWidth="1"/>
    <col min="8" max="9" width="13.85546875" style="95" customWidth="1"/>
    <col min="10" max="12" width="13.7109375" style="95" customWidth="1"/>
    <col min="13" max="13" width="15.7109375" style="95" customWidth="1"/>
    <col min="14" max="27" width="13.7109375" style="95" customWidth="1"/>
    <col min="28" max="28" width="12.85546875" style="233" customWidth="1"/>
    <col min="29" max="29" width="15.28515625" style="233" bestFit="1" customWidth="1"/>
    <col min="30" max="37" width="14" style="233" bestFit="1" customWidth="1"/>
    <col min="38" max="46" width="13.7109375" style="95" customWidth="1"/>
    <col min="47" max="50" width="12.85546875" style="93" customWidth="1"/>
    <col min="51" max="51" width="15.28515625" style="93" customWidth="1"/>
    <col min="52" max="52" width="14" style="93" bestFit="1" customWidth="1"/>
    <col min="53" max="53" width="16.5703125" style="93" customWidth="1"/>
    <col min="54" max="54" width="15.5703125" style="93" customWidth="1"/>
    <col min="55" max="55" width="14.42578125" style="93" customWidth="1"/>
    <col min="56" max="56" width="15.85546875" style="4" customWidth="1"/>
    <col min="57" max="57" width="16.85546875" style="4" customWidth="1"/>
    <col min="58" max="58" width="17.85546875" style="4" customWidth="1"/>
    <col min="59" max="59" width="21.28515625" style="4" customWidth="1"/>
    <col min="60" max="61" width="17" style="4" customWidth="1"/>
    <col min="62" max="62" width="14.7109375" style="4" customWidth="1"/>
    <col min="63" max="63" width="15.28515625" style="4" customWidth="1"/>
    <col min="64" max="64" width="14.42578125" style="4" customWidth="1"/>
    <col min="65" max="65" width="15.85546875" style="4" customWidth="1"/>
    <col min="66" max="255" width="9.140625" style="4"/>
    <col min="256" max="256" width="8.5703125" style="4" customWidth="1"/>
    <col min="257" max="257" width="25.7109375" style="4" customWidth="1"/>
    <col min="258" max="258" width="25.42578125" style="4" customWidth="1"/>
    <col min="259" max="259" width="27.42578125" style="4" customWidth="1"/>
    <col min="260" max="260" width="24" style="4" customWidth="1"/>
    <col min="261" max="265" width="13.7109375" style="4" customWidth="1"/>
    <col min="266" max="266" width="15.7109375" style="4" customWidth="1"/>
    <col min="267" max="274" width="13.7109375" style="4" customWidth="1"/>
    <col min="275" max="286" width="18.85546875" style="4" customWidth="1"/>
    <col min="287" max="287" width="0.7109375" style="4" customWidth="1"/>
    <col min="288" max="288" width="0.140625" style="4" customWidth="1"/>
    <col min="289" max="511" width="9.140625" style="4"/>
    <col min="512" max="512" width="8.5703125" style="4" customWidth="1"/>
    <col min="513" max="513" width="25.7109375" style="4" customWidth="1"/>
    <col min="514" max="514" width="25.42578125" style="4" customWidth="1"/>
    <col min="515" max="515" width="27.42578125" style="4" customWidth="1"/>
    <col min="516" max="516" width="24" style="4" customWidth="1"/>
    <col min="517" max="521" width="13.7109375" style="4" customWidth="1"/>
    <col min="522" max="522" width="15.7109375" style="4" customWidth="1"/>
    <col min="523" max="530" width="13.7109375" style="4" customWidth="1"/>
    <col min="531" max="542" width="18.85546875" style="4" customWidth="1"/>
    <col min="543" max="543" width="0.7109375" style="4" customWidth="1"/>
    <col min="544" max="544" width="0.140625" style="4" customWidth="1"/>
    <col min="545" max="767" width="9.140625" style="4"/>
    <col min="768" max="768" width="8.5703125" style="4" customWidth="1"/>
    <col min="769" max="769" width="25.7109375" style="4" customWidth="1"/>
    <col min="770" max="770" width="25.42578125" style="4" customWidth="1"/>
    <col min="771" max="771" width="27.42578125" style="4" customWidth="1"/>
    <col min="772" max="772" width="24" style="4" customWidth="1"/>
    <col min="773" max="777" width="13.7109375" style="4" customWidth="1"/>
    <col min="778" max="778" width="15.7109375" style="4" customWidth="1"/>
    <col min="779" max="786" width="13.7109375" style="4" customWidth="1"/>
    <col min="787" max="798" width="18.85546875" style="4" customWidth="1"/>
    <col min="799" max="799" width="0.7109375" style="4" customWidth="1"/>
    <col min="800" max="800" width="0.140625" style="4" customWidth="1"/>
    <col min="801" max="1023" width="9.140625" style="4"/>
    <col min="1024" max="1024" width="8.5703125" style="4" customWidth="1"/>
    <col min="1025" max="1025" width="25.7109375" style="4" customWidth="1"/>
    <col min="1026" max="1026" width="25.42578125" style="4" customWidth="1"/>
    <col min="1027" max="1027" width="27.42578125" style="4" customWidth="1"/>
    <col min="1028" max="1028" width="24" style="4" customWidth="1"/>
    <col min="1029" max="1033" width="13.7109375" style="4" customWidth="1"/>
    <col min="1034" max="1034" width="15.7109375" style="4" customWidth="1"/>
    <col min="1035" max="1042" width="13.7109375" style="4" customWidth="1"/>
    <col min="1043" max="1054" width="18.85546875" style="4" customWidth="1"/>
    <col min="1055" max="1055" width="0.7109375" style="4" customWidth="1"/>
    <col min="1056" max="1056" width="0.140625" style="4" customWidth="1"/>
    <col min="1057" max="1279" width="9.140625" style="4"/>
    <col min="1280" max="1280" width="8.5703125" style="4" customWidth="1"/>
    <col min="1281" max="1281" width="25.7109375" style="4" customWidth="1"/>
    <col min="1282" max="1282" width="25.42578125" style="4" customWidth="1"/>
    <col min="1283" max="1283" width="27.42578125" style="4" customWidth="1"/>
    <col min="1284" max="1284" width="24" style="4" customWidth="1"/>
    <col min="1285" max="1289" width="13.7109375" style="4" customWidth="1"/>
    <col min="1290" max="1290" width="15.7109375" style="4" customWidth="1"/>
    <col min="1291" max="1298" width="13.7109375" style="4" customWidth="1"/>
    <col min="1299" max="1310" width="18.85546875" style="4" customWidth="1"/>
    <col min="1311" max="1311" width="0.7109375" style="4" customWidth="1"/>
    <col min="1312" max="1312" width="0.140625" style="4" customWidth="1"/>
    <col min="1313" max="1535" width="9.140625" style="4"/>
    <col min="1536" max="1536" width="8.5703125" style="4" customWidth="1"/>
    <col min="1537" max="1537" width="25.7109375" style="4" customWidth="1"/>
    <col min="1538" max="1538" width="25.42578125" style="4" customWidth="1"/>
    <col min="1539" max="1539" width="27.42578125" style="4" customWidth="1"/>
    <col min="1540" max="1540" width="24" style="4" customWidth="1"/>
    <col min="1541" max="1545" width="13.7109375" style="4" customWidth="1"/>
    <col min="1546" max="1546" width="15.7109375" style="4" customWidth="1"/>
    <col min="1547" max="1554" width="13.7109375" style="4" customWidth="1"/>
    <col min="1555" max="1566" width="18.85546875" style="4" customWidth="1"/>
    <col min="1567" max="1567" width="0.7109375" style="4" customWidth="1"/>
    <col min="1568" max="1568" width="0.140625" style="4" customWidth="1"/>
    <col min="1569" max="1791" width="9.140625" style="4"/>
    <col min="1792" max="1792" width="8.5703125" style="4" customWidth="1"/>
    <col min="1793" max="1793" width="25.7109375" style="4" customWidth="1"/>
    <col min="1794" max="1794" width="25.42578125" style="4" customWidth="1"/>
    <col min="1795" max="1795" width="27.42578125" style="4" customWidth="1"/>
    <col min="1796" max="1796" width="24" style="4" customWidth="1"/>
    <col min="1797" max="1801" width="13.7109375" style="4" customWidth="1"/>
    <col min="1802" max="1802" width="15.7109375" style="4" customWidth="1"/>
    <col min="1803" max="1810" width="13.7109375" style="4" customWidth="1"/>
    <col min="1811" max="1822" width="18.85546875" style="4" customWidth="1"/>
    <col min="1823" max="1823" width="0.7109375" style="4" customWidth="1"/>
    <col min="1824" max="1824" width="0.140625" style="4" customWidth="1"/>
    <col min="1825" max="2047" width="9.140625" style="4"/>
    <col min="2048" max="2048" width="8.5703125" style="4" customWidth="1"/>
    <col min="2049" max="2049" width="25.7109375" style="4" customWidth="1"/>
    <col min="2050" max="2050" width="25.42578125" style="4" customWidth="1"/>
    <col min="2051" max="2051" width="27.42578125" style="4" customWidth="1"/>
    <col min="2052" max="2052" width="24" style="4" customWidth="1"/>
    <col min="2053" max="2057" width="13.7109375" style="4" customWidth="1"/>
    <col min="2058" max="2058" width="15.7109375" style="4" customWidth="1"/>
    <col min="2059" max="2066" width="13.7109375" style="4" customWidth="1"/>
    <col min="2067" max="2078" width="18.85546875" style="4" customWidth="1"/>
    <col min="2079" max="2079" width="0.7109375" style="4" customWidth="1"/>
    <col min="2080" max="2080" width="0.140625" style="4" customWidth="1"/>
    <col min="2081" max="2303" width="9.140625" style="4"/>
    <col min="2304" max="2304" width="8.5703125" style="4" customWidth="1"/>
    <col min="2305" max="2305" width="25.7109375" style="4" customWidth="1"/>
    <col min="2306" max="2306" width="25.42578125" style="4" customWidth="1"/>
    <col min="2307" max="2307" width="27.42578125" style="4" customWidth="1"/>
    <col min="2308" max="2308" width="24" style="4" customWidth="1"/>
    <col min="2309" max="2313" width="13.7109375" style="4" customWidth="1"/>
    <col min="2314" max="2314" width="15.7109375" style="4" customWidth="1"/>
    <col min="2315" max="2322" width="13.7109375" style="4" customWidth="1"/>
    <col min="2323" max="2334" width="18.85546875" style="4" customWidth="1"/>
    <col min="2335" max="2335" width="0.7109375" style="4" customWidth="1"/>
    <col min="2336" max="2336" width="0.140625" style="4" customWidth="1"/>
    <col min="2337" max="2559" width="9.140625" style="4"/>
    <col min="2560" max="2560" width="8.5703125" style="4" customWidth="1"/>
    <col min="2561" max="2561" width="25.7109375" style="4" customWidth="1"/>
    <col min="2562" max="2562" width="25.42578125" style="4" customWidth="1"/>
    <col min="2563" max="2563" width="27.42578125" style="4" customWidth="1"/>
    <col min="2564" max="2564" width="24" style="4" customWidth="1"/>
    <col min="2565" max="2569" width="13.7109375" style="4" customWidth="1"/>
    <col min="2570" max="2570" width="15.7109375" style="4" customWidth="1"/>
    <col min="2571" max="2578" width="13.7109375" style="4" customWidth="1"/>
    <col min="2579" max="2590" width="18.85546875" style="4" customWidth="1"/>
    <col min="2591" max="2591" width="0.7109375" style="4" customWidth="1"/>
    <col min="2592" max="2592" width="0.140625" style="4" customWidth="1"/>
    <col min="2593" max="2815" width="9.140625" style="4"/>
    <col min="2816" max="2816" width="8.5703125" style="4" customWidth="1"/>
    <col min="2817" max="2817" width="25.7109375" style="4" customWidth="1"/>
    <col min="2818" max="2818" width="25.42578125" style="4" customWidth="1"/>
    <col min="2819" max="2819" width="27.42578125" style="4" customWidth="1"/>
    <col min="2820" max="2820" width="24" style="4" customWidth="1"/>
    <col min="2821" max="2825" width="13.7109375" style="4" customWidth="1"/>
    <col min="2826" max="2826" width="15.7109375" style="4" customWidth="1"/>
    <col min="2827" max="2834" width="13.7109375" style="4" customWidth="1"/>
    <col min="2835" max="2846" width="18.85546875" style="4" customWidth="1"/>
    <col min="2847" max="2847" width="0.7109375" style="4" customWidth="1"/>
    <col min="2848" max="2848" width="0.140625" style="4" customWidth="1"/>
    <col min="2849" max="3071" width="9.140625" style="4"/>
    <col min="3072" max="3072" width="8.5703125" style="4" customWidth="1"/>
    <col min="3073" max="3073" width="25.7109375" style="4" customWidth="1"/>
    <col min="3074" max="3074" width="25.42578125" style="4" customWidth="1"/>
    <col min="3075" max="3075" width="27.42578125" style="4" customWidth="1"/>
    <col min="3076" max="3076" width="24" style="4" customWidth="1"/>
    <col min="3077" max="3081" width="13.7109375" style="4" customWidth="1"/>
    <col min="3082" max="3082" width="15.7109375" style="4" customWidth="1"/>
    <col min="3083" max="3090" width="13.7109375" style="4" customWidth="1"/>
    <col min="3091" max="3102" width="18.85546875" style="4" customWidth="1"/>
    <col min="3103" max="3103" width="0.7109375" style="4" customWidth="1"/>
    <col min="3104" max="3104" width="0.140625" style="4" customWidth="1"/>
    <col min="3105" max="3327" width="9.140625" style="4"/>
    <col min="3328" max="3328" width="8.5703125" style="4" customWidth="1"/>
    <col min="3329" max="3329" width="25.7109375" style="4" customWidth="1"/>
    <col min="3330" max="3330" width="25.42578125" style="4" customWidth="1"/>
    <col min="3331" max="3331" width="27.42578125" style="4" customWidth="1"/>
    <col min="3332" max="3332" width="24" style="4" customWidth="1"/>
    <col min="3333" max="3337" width="13.7109375" style="4" customWidth="1"/>
    <col min="3338" max="3338" width="15.7109375" style="4" customWidth="1"/>
    <col min="3339" max="3346" width="13.7109375" style="4" customWidth="1"/>
    <col min="3347" max="3358" width="18.85546875" style="4" customWidth="1"/>
    <col min="3359" max="3359" width="0.7109375" style="4" customWidth="1"/>
    <col min="3360" max="3360" width="0.140625" style="4" customWidth="1"/>
    <col min="3361" max="3583" width="9.140625" style="4"/>
    <col min="3584" max="3584" width="8.5703125" style="4" customWidth="1"/>
    <col min="3585" max="3585" width="25.7109375" style="4" customWidth="1"/>
    <col min="3586" max="3586" width="25.42578125" style="4" customWidth="1"/>
    <col min="3587" max="3587" width="27.42578125" style="4" customWidth="1"/>
    <col min="3588" max="3588" width="24" style="4" customWidth="1"/>
    <col min="3589" max="3593" width="13.7109375" style="4" customWidth="1"/>
    <col min="3594" max="3594" width="15.7109375" style="4" customWidth="1"/>
    <col min="3595" max="3602" width="13.7109375" style="4" customWidth="1"/>
    <col min="3603" max="3614" width="18.85546875" style="4" customWidth="1"/>
    <col min="3615" max="3615" width="0.7109375" style="4" customWidth="1"/>
    <col min="3616" max="3616" width="0.140625" style="4" customWidth="1"/>
    <col min="3617" max="3839" width="9.140625" style="4"/>
    <col min="3840" max="3840" width="8.5703125" style="4" customWidth="1"/>
    <col min="3841" max="3841" width="25.7109375" style="4" customWidth="1"/>
    <col min="3842" max="3842" width="25.42578125" style="4" customWidth="1"/>
    <col min="3843" max="3843" width="27.42578125" style="4" customWidth="1"/>
    <col min="3844" max="3844" width="24" style="4" customWidth="1"/>
    <col min="3845" max="3849" width="13.7109375" style="4" customWidth="1"/>
    <col min="3850" max="3850" width="15.7109375" style="4" customWidth="1"/>
    <col min="3851" max="3858" width="13.7109375" style="4" customWidth="1"/>
    <col min="3859" max="3870" width="18.85546875" style="4" customWidth="1"/>
    <col min="3871" max="3871" width="0.7109375" style="4" customWidth="1"/>
    <col min="3872" max="3872" width="0.140625" style="4" customWidth="1"/>
    <col min="3873" max="4095" width="9.140625" style="4"/>
    <col min="4096" max="4096" width="8.5703125" style="4" customWidth="1"/>
    <col min="4097" max="4097" width="25.7109375" style="4" customWidth="1"/>
    <col min="4098" max="4098" width="25.42578125" style="4" customWidth="1"/>
    <col min="4099" max="4099" width="27.42578125" style="4" customWidth="1"/>
    <col min="4100" max="4100" width="24" style="4" customWidth="1"/>
    <col min="4101" max="4105" width="13.7109375" style="4" customWidth="1"/>
    <col min="4106" max="4106" width="15.7109375" style="4" customWidth="1"/>
    <col min="4107" max="4114" width="13.7109375" style="4" customWidth="1"/>
    <col min="4115" max="4126" width="18.85546875" style="4" customWidth="1"/>
    <col min="4127" max="4127" width="0.7109375" style="4" customWidth="1"/>
    <col min="4128" max="4128" width="0.140625" style="4" customWidth="1"/>
    <col min="4129" max="4351" width="9.140625" style="4"/>
    <col min="4352" max="4352" width="8.5703125" style="4" customWidth="1"/>
    <col min="4353" max="4353" width="25.7109375" style="4" customWidth="1"/>
    <col min="4354" max="4354" width="25.42578125" style="4" customWidth="1"/>
    <col min="4355" max="4355" width="27.42578125" style="4" customWidth="1"/>
    <col min="4356" max="4356" width="24" style="4" customWidth="1"/>
    <col min="4357" max="4361" width="13.7109375" style="4" customWidth="1"/>
    <col min="4362" max="4362" width="15.7109375" style="4" customWidth="1"/>
    <col min="4363" max="4370" width="13.7109375" style="4" customWidth="1"/>
    <col min="4371" max="4382" width="18.85546875" style="4" customWidth="1"/>
    <col min="4383" max="4383" width="0.7109375" style="4" customWidth="1"/>
    <col min="4384" max="4384" width="0.140625" style="4" customWidth="1"/>
    <col min="4385" max="4607" width="9.140625" style="4"/>
    <col min="4608" max="4608" width="8.5703125" style="4" customWidth="1"/>
    <col min="4609" max="4609" width="25.7109375" style="4" customWidth="1"/>
    <col min="4610" max="4610" width="25.42578125" style="4" customWidth="1"/>
    <col min="4611" max="4611" width="27.42578125" style="4" customWidth="1"/>
    <col min="4612" max="4612" width="24" style="4" customWidth="1"/>
    <col min="4613" max="4617" width="13.7109375" style="4" customWidth="1"/>
    <col min="4618" max="4618" width="15.7109375" style="4" customWidth="1"/>
    <col min="4619" max="4626" width="13.7109375" style="4" customWidth="1"/>
    <col min="4627" max="4638" width="18.85546875" style="4" customWidth="1"/>
    <col min="4639" max="4639" width="0.7109375" style="4" customWidth="1"/>
    <col min="4640" max="4640" width="0.140625" style="4" customWidth="1"/>
    <col min="4641" max="4863" width="9.140625" style="4"/>
    <col min="4864" max="4864" width="8.5703125" style="4" customWidth="1"/>
    <col min="4865" max="4865" width="25.7109375" style="4" customWidth="1"/>
    <col min="4866" max="4866" width="25.42578125" style="4" customWidth="1"/>
    <col min="4867" max="4867" width="27.42578125" style="4" customWidth="1"/>
    <col min="4868" max="4868" width="24" style="4" customWidth="1"/>
    <col min="4869" max="4873" width="13.7109375" style="4" customWidth="1"/>
    <col min="4874" max="4874" width="15.7109375" style="4" customWidth="1"/>
    <col min="4875" max="4882" width="13.7109375" style="4" customWidth="1"/>
    <col min="4883" max="4894" width="18.85546875" style="4" customWidth="1"/>
    <col min="4895" max="4895" width="0.7109375" style="4" customWidth="1"/>
    <col min="4896" max="4896" width="0.140625" style="4" customWidth="1"/>
    <col min="4897" max="5119" width="9.140625" style="4"/>
    <col min="5120" max="5120" width="8.5703125" style="4" customWidth="1"/>
    <col min="5121" max="5121" width="25.7109375" style="4" customWidth="1"/>
    <col min="5122" max="5122" width="25.42578125" style="4" customWidth="1"/>
    <col min="5123" max="5123" width="27.42578125" style="4" customWidth="1"/>
    <col min="5124" max="5124" width="24" style="4" customWidth="1"/>
    <col min="5125" max="5129" width="13.7109375" style="4" customWidth="1"/>
    <col min="5130" max="5130" width="15.7109375" style="4" customWidth="1"/>
    <col min="5131" max="5138" width="13.7109375" style="4" customWidth="1"/>
    <col min="5139" max="5150" width="18.85546875" style="4" customWidth="1"/>
    <col min="5151" max="5151" width="0.7109375" style="4" customWidth="1"/>
    <col min="5152" max="5152" width="0.140625" style="4" customWidth="1"/>
    <col min="5153" max="5375" width="9.140625" style="4"/>
    <col min="5376" max="5376" width="8.5703125" style="4" customWidth="1"/>
    <col min="5377" max="5377" width="25.7109375" style="4" customWidth="1"/>
    <col min="5378" max="5378" width="25.42578125" style="4" customWidth="1"/>
    <col min="5379" max="5379" width="27.42578125" style="4" customWidth="1"/>
    <col min="5380" max="5380" width="24" style="4" customWidth="1"/>
    <col min="5381" max="5385" width="13.7109375" style="4" customWidth="1"/>
    <col min="5386" max="5386" width="15.7109375" style="4" customWidth="1"/>
    <col min="5387" max="5394" width="13.7109375" style="4" customWidth="1"/>
    <col min="5395" max="5406" width="18.85546875" style="4" customWidth="1"/>
    <col min="5407" max="5407" width="0.7109375" style="4" customWidth="1"/>
    <col min="5408" max="5408" width="0.140625" style="4" customWidth="1"/>
    <col min="5409" max="5631" width="9.140625" style="4"/>
    <col min="5632" max="5632" width="8.5703125" style="4" customWidth="1"/>
    <col min="5633" max="5633" width="25.7109375" style="4" customWidth="1"/>
    <col min="5634" max="5634" width="25.42578125" style="4" customWidth="1"/>
    <col min="5635" max="5635" width="27.42578125" style="4" customWidth="1"/>
    <col min="5636" max="5636" width="24" style="4" customWidth="1"/>
    <col min="5637" max="5641" width="13.7109375" style="4" customWidth="1"/>
    <col min="5642" max="5642" width="15.7109375" style="4" customWidth="1"/>
    <col min="5643" max="5650" width="13.7109375" style="4" customWidth="1"/>
    <col min="5651" max="5662" width="18.85546875" style="4" customWidth="1"/>
    <col min="5663" max="5663" width="0.7109375" style="4" customWidth="1"/>
    <col min="5664" max="5664" width="0.140625" style="4" customWidth="1"/>
    <col min="5665" max="5887" width="9.140625" style="4"/>
    <col min="5888" max="5888" width="8.5703125" style="4" customWidth="1"/>
    <col min="5889" max="5889" width="25.7109375" style="4" customWidth="1"/>
    <col min="5890" max="5890" width="25.42578125" style="4" customWidth="1"/>
    <col min="5891" max="5891" width="27.42578125" style="4" customWidth="1"/>
    <col min="5892" max="5892" width="24" style="4" customWidth="1"/>
    <col min="5893" max="5897" width="13.7109375" style="4" customWidth="1"/>
    <col min="5898" max="5898" width="15.7109375" style="4" customWidth="1"/>
    <col min="5899" max="5906" width="13.7109375" style="4" customWidth="1"/>
    <col min="5907" max="5918" width="18.85546875" style="4" customWidth="1"/>
    <col min="5919" max="5919" width="0.7109375" style="4" customWidth="1"/>
    <col min="5920" max="5920" width="0.140625" style="4" customWidth="1"/>
    <col min="5921" max="6143" width="9.140625" style="4"/>
    <col min="6144" max="6144" width="8.5703125" style="4" customWidth="1"/>
    <col min="6145" max="6145" width="25.7109375" style="4" customWidth="1"/>
    <col min="6146" max="6146" width="25.42578125" style="4" customWidth="1"/>
    <col min="6147" max="6147" width="27.42578125" style="4" customWidth="1"/>
    <col min="6148" max="6148" width="24" style="4" customWidth="1"/>
    <col min="6149" max="6153" width="13.7109375" style="4" customWidth="1"/>
    <col min="6154" max="6154" width="15.7109375" style="4" customWidth="1"/>
    <col min="6155" max="6162" width="13.7109375" style="4" customWidth="1"/>
    <col min="6163" max="6174" width="18.85546875" style="4" customWidth="1"/>
    <col min="6175" max="6175" width="0.7109375" style="4" customWidth="1"/>
    <col min="6176" max="6176" width="0.140625" style="4" customWidth="1"/>
    <col min="6177" max="6399" width="9.140625" style="4"/>
    <col min="6400" max="6400" width="8.5703125" style="4" customWidth="1"/>
    <col min="6401" max="6401" width="25.7109375" style="4" customWidth="1"/>
    <col min="6402" max="6402" width="25.42578125" style="4" customWidth="1"/>
    <col min="6403" max="6403" width="27.42578125" style="4" customWidth="1"/>
    <col min="6404" max="6404" width="24" style="4" customWidth="1"/>
    <col min="6405" max="6409" width="13.7109375" style="4" customWidth="1"/>
    <col min="6410" max="6410" width="15.7109375" style="4" customWidth="1"/>
    <col min="6411" max="6418" width="13.7109375" style="4" customWidth="1"/>
    <col min="6419" max="6430" width="18.85546875" style="4" customWidth="1"/>
    <col min="6431" max="6431" width="0.7109375" style="4" customWidth="1"/>
    <col min="6432" max="6432" width="0.140625" style="4" customWidth="1"/>
    <col min="6433" max="6655" width="9.140625" style="4"/>
    <col min="6656" max="6656" width="8.5703125" style="4" customWidth="1"/>
    <col min="6657" max="6657" width="25.7109375" style="4" customWidth="1"/>
    <col min="6658" max="6658" width="25.42578125" style="4" customWidth="1"/>
    <col min="6659" max="6659" width="27.42578125" style="4" customWidth="1"/>
    <col min="6660" max="6660" width="24" style="4" customWidth="1"/>
    <col min="6661" max="6665" width="13.7109375" style="4" customWidth="1"/>
    <col min="6666" max="6666" width="15.7109375" style="4" customWidth="1"/>
    <col min="6667" max="6674" width="13.7109375" style="4" customWidth="1"/>
    <col min="6675" max="6686" width="18.85546875" style="4" customWidth="1"/>
    <col min="6687" max="6687" width="0.7109375" style="4" customWidth="1"/>
    <col min="6688" max="6688" width="0.140625" style="4" customWidth="1"/>
    <col min="6689" max="6911" width="9.140625" style="4"/>
    <col min="6912" max="6912" width="8.5703125" style="4" customWidth="1"/>
    <col min="6913" max="6913" width="25.7109375" style="4" customWidth="1"/>
    <col min="6914" max="6914" width="25.42578125" style="4" customWidth="1"/>
    <col min="6915" max="6915" width="27.42578125" style="4" customWidth="1"/>
    <col min="6916" max="6916" width="24" style="4" customWidth="1"/>
    <col min="6917" max="6921" width="13.7109375" style="4" customWidth="1"/>
    <col min="6922" max="6922" width="15.7109375" style="4" customWidth="1"/>
    <col min="6923" max="6930" width="13.7109375" style="4" customWidth="1"/>
    <col min="6931" max="6942" width="18.85546875" style="4" customWidth="1"/>
    <col min="6943" max="6943" width="0.7109375" style="4" customWidth="1"/>
    <col min="6944" max="6944" width="0.140625" style="4" customWidth="1"/>
    <col min="6945" max="7167" width="9.140625" style="4"/>
    <col min="7168" max="7168" width="8.5703125" style="4" customWidth="1"/>
    <col min="7169" max="7169" width="25.7109375" style="4" customWidth="1"/>
    <col min="7170" max="7170" width="25.42578125" style="4" customWidth="1"/>
    <col min="7171" max="7171" width="27.42578125" style="4" customWidth="1"/>
    <col min="7172" max="7172" width="24" style="4" customWidth="1"/>
    <col min="7173" max="7177" width="13.7109375" style="4" customWidth="1"/>
    <col min="7178" max="7178" width="15.7109375" style="4" customWidth="1"/>
    <col min="7179" max="7186" width="13.7109375" style="4" customWidth="1"/>
    <col min="7187" max="7198" width="18.85546875" style="4" customWidth="1"/>
    <col min="7199" max="7199" width="0.7109375" style="4" customWidth="1"/>
    <col min="7200" max="7200" width="0.140625" style="4" customWidth="1"/>
    <col min="7201" max="7423" width="9.140625" style="4"/>
    <col min="7424" max="7424" width="8.5703125" style="4" customWidth="1"/>
    <col min="7425" max="7425" width="25.7109375" style="4" customWidth="1"/>
    <col min="7426" max="7426" width="25.42578125" style="4" customWidth="1"/>
    <col min="7427" max="7427" width="27.42578125" style="4" customWidth="1"/>
    <col min="7428" max="7428" width="24" style="4" customWidth="1"/>
    <col min="7429" max="7433" width="13.7109375" style="4" customWidth="1"/>
    <col min="7434" max="7434" width="15.7109375" style="4" customWidth="1"/>
    <col min="7435" max="7442" width="13.7109375" style="4" customWidth="1"/>
    <col min="7443" max="7454" width="18.85546875" style="4" customWidth="1"/>
    <col min="7455" max="7455" width="0.7109375" style="4" customWidth="1"/>
    <col min="7456" max="7456" width="0.140625" style="4" customWidth="1"/>
    <col min="7457" max="7679" width="9.140625" style="4"/>
    <col min="7680" max="7680" width="8.5703125" style="4" customWidth="1"/>
    <col min="7681" max="7681" width="25.7109375" style="4" customWidth="1"/>
    <col min="7682" max="7682" width="25.42578125" style="4" customWidth="1"/>
    <col min="7683" max="7683" width="27.42578125" style="4" customWidth="1"/>
    <col min="7684" max="7684" width="24" style="4" customWidth="1"/>
    <col min="7685" max="7689" width="13.7109375" style="4" customWidth="1"/>
    <col min="7690" max="7690" width="15.7109375" style="4" customWidth="1"/>
    <col min="7691" max="7698" width="13.7109375" style="4" customWidth="1"/>
    <col min="7699" max="7710" width="18.85546875" style="4" customWidth="1"/>
    <col min="7711" max="7711" width="0.7109375" style="4" customWidth="1"/>
    <col min="7712" max="7712" width="0.140625" style="4" customWidth="1"/>
    <col min="7713" max="7935" width="9.140625" style="4"/>
    <col min="7936" max="7936" width="8.5703125" style="4" customWidth="1"/>
    <col min="7937" max="7937" width="25.7109375" style="4" customWidth="1"/>
    <col min="7938" max="7938" width="25.42578125" style="4" customWidth="1"/>
    <col min="7939" max="7939" width="27.42578125" style="4" customWidth="1"/>
    <col min="7940" max="7940" width="24" style="4" customWidth="1"/>
    <col min="7941" max="7945" width="13.7109375" style="4" customWidth="1"/>
    <col min="7946" max="7946" width="15.7109375" style="4" customWidth="1"/>
    <col min="7947" max="7954" width="13.7109375" style="4" customWidth="1"/>
    <col min="7955" max="7966" width="18.85546875" style="4" customWidth="1"/>
    <col min="7967" max="7967" width="0.7109375" style="4" customWidth="1"/>
    <col min="7968" max="7968" width="0.140625" style="4" customWidth="1"/>
    <col min="7969" max="8191" width="9.140625" style="4"/>
    <col min="8192" max="8192" width="8.5703125" style="4" customWidth="1"/>
    <col min="8193" max="8193" width="25.7109375" style="4" customWidth="1"/>
    <col min="8194" max="8194" width="25.42578125" style="4" customWidth="1"/>
    <col min="8195" max="8195" width="27.42578125" style="4" customWidth="1"/>
    <col min="8196" max="8196" width="24" style="4" customWidth="1"/>
    <col min="8197" max="8201" width="13.7109375" style="4" customWidth="1"/>
    <col min="8202" max="8202" width="15.7109375" style="4" customWidth="1"/>
    <col min="8203" max="8210" width="13.7109375" style="4" customWidth="1"/>
    <col min="8211" max="8222" width="18.85546875" style="4" customWidth="1"/>
    <col min="8223" max="8223" width="0.7109375" style="4" customWidth="1"/>
    <col min="8224" max="8224" width="0.140625" style="4" customWidth="1"/>
    <col min="8225" max="8447" width="9.140625" style="4"/>
    <col min="8448" max="8448" width="8.5703125" style="4" customWidth="1"/>
    <col min="8449" max="8449" width="25.7109375" style="4" customWidth="1"/>
    <col min="8450" max="8450" width="25.42578125" style="4" customWidth="1"/>
    <col min="8451" max="8451" width="27.42578125" style="4" customWidth="1"/>
    <col min="8452" max="8452" width="24" style="4" customWidth="1"/>
    <col min="8453" max="8457" width="13.7109375" style="4" customWidth="1"/>
    <col min="8458" max="8458" width="15.7109375" style="4" customWidth="1"/>
    <col min="8459" max="8466" width="13.7109375" style="4" customWidth="1"/>
    <col min="8467" max="8478" width="18.85546875" style="4" customWidth="1"/>
    <col min="8479" max="8479" width="0.7109375" style="4" customWidth="1"/>
    <col min="8480" max="8480" width="0.140625" style="4" customWidth="1"/>
    <col min="8481" max="8703" width="9.140625" style="4"/>
    <col min="8704" max="8704" width="8.5703125" style="4" customWidth="1"/>
    <col min="8705" max="8705" width="25.7109375" style="4" customWidth="1"/>
    <col min="8706" max="8706" width="25.42578125" style="4" customWidth="1"/>
    <col min="8707" max="8707" width="27.42578125" style="4" customWidth="1"/>
    <col min="8708" max="8708" width="24" style="4" customWidth="1"/>
    <col min="8709" max="8713" width="13.7109375" style="4" customWidth="1"/>
    <col min="8714" max="8714" width="15.7109375" style="4" customWidth="1"/>
    <col min="8715" max="8722" width="13.7109375" style="4" customWidth="1"/>
    <col min="8723" max="8734" width="18.85546875" style="4" customWidth="1"/>
    <col min="8735" max="8735" width="0.7109375" style="4" customWidth="1"/>
    <col min="8736" max="8736" width="0.140625" style="4" customWidth="1"/>
    <col min="8737" max="8959" width="9.140625" style="4"/>
    <col min="8960" max="8960" width="8.5703125" style="4" customWidth="1"/>
    <col min="8961" max="8961" width="25.7109375" style="4" customWidth="1"/>
    <col min="8962" max="8962" width="25.42578125" style="4" customWidth="1"/>
    <col min="8963" max="8963" width="27.42578125" style="4" customWidth="1"/>
    <col min="8964" max="8964" width="24" style="4" customWidth="1"/>
    <col min="8965" max="8969" width="13.7109375" style="4" customWidth="1"/>
    <col min="8970" max="8970" width="15.7109375" style="4" customWidth="1"/>
    <col min="8971" max="8978" width="13.7109375" style="4" customWidth="1"/>
    <col min="8979" max="8990" width="18.85546875" style="4" customWidth="1"/>
    <col min="8991" max="8991" width="0.7109375" style="4" customWidth="1"/>
    <col min="8992" max="8992" width="0.140625" style="4" customWidth="1"/>
    <col min="8993" max="9215" width="9.140625" style="4"/>
    <col min="9216" max="9216" width="8.5703125" style="4" customWidth="1"/>
    <col min="9217" max="9217" width="25.7109375" style="4" customWidth="1"/>
    <col min="9218" max="9218" width="25.42578125" style="4" customWidth="1"/>
    <col min="9219" max="9219" width="27.42578125" style="4" customWidth="1"/>
    <col min="9220" max="9220" width="24" style="4" customWidth="1"/>
    <col min="9221" max="9225" width="13.7109375" style="4" customWidth="1"/>
    <col min="9226" max="9226" width="15.7109375" style="4" customWidth="1"/>
    <col min="9227" max="9234" width="13.7109375" style="4" customWidth="1"/>
    <col min="9235" max="9246" width="18.85546875" style="4" customWidth="1"/>
    <col min="9247" max="9247" width="0.7109375" style="4" customWidth="1"/>
    <col min="9248" max="9248" width="0.140625" style="4" customWidth="1"/>
    <col min="9249" max="9471" width="9.140625" style="4"/>
    <col min="9472" max="9472" width="8.5703125" style="4" customWidth="1"/>
    <col min="9473" max="9473" width="25.7109375" style="4" customWidth="1"/>
    <col min="9474" max="9474" width="25.42578125" style="4" customWidth="1"/>
    <col min="9475" max="9475" width="27.42578125" style="4" customWidth="1"/>
    <col min="9476" max="9476" width="24" style="4" customWidth="1"/>
    <col min="9477" max="9481" width="13.7109375" style="4" customWidth="1"/>
    <col min="9482" max="9482" width="15.7109375" style="4" customWidth="1"/>
    <col min="9483" max="9490" width="13.7109375" style="4" customWidth="1"/>
    <col min="9491" max="9502" width="18.85546875" style="4" customWidth="1"/>
    <col min="9503" max="9503" width="0.7109375" style="4" customWidth="1"/>
    <col min="9504" max="9504" width="0.140625" style="4" customWidth="1"/>
    <col min="9505" max="9727" width="9.140625" style="4"/>
    <col min="9728" max="9728" width="8.5703125" style="4" customWidth="1"/>
    <col min="9729" max="9729" width="25.7109375" style="4" customWidth="1"/>
    <col min="9730" max="9730" width="25.42578125" style="4" customWidth="1"/>
    <col min="9731" max="9731" width="27.42578125" style="4" customWidth="1"/>
    <col min="9732" max="9732" width="24" style="4" customWidth="1"/>
    <col min="9733" max="9737" width="13.7109375" style="4" customWidth="1"/>
    <col min="9738" max="9738" width="15.7109375" style="4" customWidth="1"/>
    <col min="9739" max="9746" width="13.7109375" style="4" customWidth="1"/>
    <col min="9747" max="9758" width="18.85546875" style="4" customWidth="1"/>
    <col min="9759" max="9759" width="0.7109375" style="4" customWidth="1"/>
    <col min="9760" max="9760" width="0.140625" style="4" customWidth="1"/>
    <col min="9761" max="9983" width="9.140625" style="4"/>
    <col min="9984" max="9984" width="8.5703125" style="4" customWidth="1"/>
    <col min="9985" max="9985" width="25.7109375" style="4" customWidth="1"/>
    <col min="9986" max="9986" width="25.42578125" style="4" customWidth="1"/>
    <col min="9987" max="9987" width="27.42578125" style="4" customWidth="1"/>
    <col min="9988" max="9988" width="24" style="4" customWidth="1"/>
    <col min="9989" max="9993" width="13.7109375" style="4" customWidth="1"/>
    <col min="9994" max="9994" width="15.7109375" style="4" customWidth="1"/>
    <col min="9995" max="10002" width="13.7109375" style="4" customWidth="1"/>
    <col min="10003" max="10014" width="18.85546875" style="4" customWidth="1"/>
    <col min="10015" max="10015" width="0.7109375" style="4" customWidth="1"/>
    <col min="10016" max="10016" width="0.140625" style="4" customWidth="1"/>
    <col min="10017" max="10239" width="9.140625" style="4"/>
    <col min="10240" max="10240" width="8.5703125" style="4" customWidth="1"/>
    <col min="10241" max="10241" width="25.7109375" style="4" customWidth="1"/>
    <col min="10242" max="10242" width="25.42578125" style="4" customWidth="1"/>
    <col min="10243" max="10243" width="27.42578125" style="4" customWidth="1"/>
    <col min="10244" max="10244" width="24" style="4" customWidth="1"/>
    <col min="10245" max="10249" width="13.7109375" style="4" customWidth="1"/>
    <col min="10250" max="10250" width="15.7109375" style="4" customWidth="1"/>
    <col min="10251" max="10258" width="13.7109375" style="4" customWidth="1"/>
    <col min="10259" max="10270" width="18.85546875" style="4" customWidth="1"/>
    <col min="10271" max="10271" width="0.7109375" style="4" customWidth="1"/>
    <col min="10272" max="10272" width="0.140625" style="4" customWidth="1"/>
    <col min="10273" max="10495" width="9.140625" style="4"/>
    <col min="10496" max="10496" width="8.5703125" style="4" customWidth="1"/>
    <col min="10497" max="10497" width="25.7109375" style="4" customWidth="1"/>
    <col min="10498" max="10498" width="25.42578125" style="4" customWidth="1"/>
    <col min="10499" max="10499" width="27.42578125" style="4" customWidth="1"/>
    <col min="10500" max="10500" width="24" style="4" customWidth="1"/>
    <col min="10501" max="10505" width="13.7109375" style="4" customWidth="1"/>
    <col min="10506" max="10506" width="15.7109375" style="4" customWidth="1"/>
    <col min="10507" max="10514" width="13.7109375" style="4" customWidth="1"/>
    <col min="10515" max="10526" width="18.85546875" style="4" customWidth="1"/>
    <col min="10527" max="10527" width="0.7109375" style="4" customWidth="1"/>
    <col min="10528" max="10528" width="0.140625" style="4" customWidth="1"/>
    <col min="10529" max="10751" width="9.140625" style="4"/>
    <col min="10752" max="10752" width="8.5703125" style="4" customWidth="1"/>
    <col min="10753" max="10753" width="25.7109375" style="4" customWidth="1"/>
    <col min="10754" max="10754" width="25.42578125" style="4" customWidth="1"/>
    <col min="10755" max="10755" width="27.42578125" style="4" customWidth="1"/>
    <col min="10756" max="10756" width="24" style="4" customWidth="1"/>
    <col min="10757" max="10761" width="13.7109375" style="4" customWidth="1"/>
    <col min="10762" max="10762" width="15.7109375" style="4" customWidth="1"/>
    <col min="10763" max="10770" width="13.7109375" style="4" customWidth="1"/>
    <col min="10771" max="10782" width="18.85546875" style="4" customWidth="1"/>
    <col min="10783" max="10783" width="0.7109375" style="4" customWidth="1"/>
    <col min="10784" max="10784" width="0.140625" style="4" customWidth="1"/>
    <col min="10785" max="11007" width="9.140625" style="4"/>
    <col min="11008" max="11008" width="8.5703125" style="4" customWidth="1"/>
    <col min="11009" max="11009" width="25.7109375" style="4" customWidth="1"/>
    <col min="11010" max="11010" width="25.42578125" style="4" customWidth="1"/>
    <col min="11011" max="11011" width="27.42578125" style="4" customWidth="1"/>
    <col min="11012" max="11012" width="24" style="4" customWidth="1"/>
    <col min="11013" max="11017" width="13.7109375" style="4" customWidth="1"/>
    <col min="11018" max="11018" width="15.7109375" style="4" customWidth="1"/>
    <col min="11019" max="11026" width="13.7109375" style="4" customWidth="1"/>
    <col min="11027" max="11038" width="18.85546875" style="4" customWidth="1"/>
    <col min="11039" max="11039" width="0.7109375" style="4" customWidth="1"/>
    <col min="11040" max="11040" width="0.140625" style="4" customWidth="1"/>
    <col min="11041" max="11263" width="9.140625" style="4"/>
    <col min="11264" max="11264" width="8.5703125" style="4" customWidth="1"/>
    <col min="11265" max="11265" width="25.7109375" style="4" customWidth="1"/>
    <col min="11266" max="11266" width="25.42578125" style="4" customWidth="1"/>
    <col min="11267" max="11267" width="27.42578125" style="4" customWidth="1"/>
    <col min="11268" max="11268" width="24" style="4" customWidth="1"/>
    <col min="11269" max="11273" width="13.7109375" style="4" customWidth="1"/>
    <col min="11274" max="11274" width="15.7109375" style="4" customWidth="1"/>
    <col min="11275" max="11282" width="13.7109375" style="4" customWidth="1"/>
    <col min="11283" max="11294" width="18.85546875" style="4" customWidth="1"/>
    <col min="11295" max="11295" width="0.7109375" style="4" customWidth="1"/>
    <col min="11296" max="11296" width="0.140625" style="4" customWidth="1"/>
    <col min="11297" max="11519" width="9.140625" style="4"/>
    <col min="11520" max="11520" width="8.5703125" style="4" customWidth="1"/>
    <col min="11521" max="11521" width="25.7109375" style="4" customWidth="1"/>
    <col min="11522" max="11522" width="25.42578125" style="4" customWidth="1"/>
    <col min="11523" max="11523" width="27.42578125" style="4" customWidth="1"/>
    <col min="11524" max="11524" width="24" style="4" customWidth="1"/>
    <col min="11525" max="11529" width="13.7109375" style="4" customWidth="1"/>
    <col min="11530" max="11530" width="15.7109375" style="4" customWidth="1"/>
    <col min="11531" max="11538" width="13.7109375" style="4" customWidth="1"/>
    <col min="11539" max="11550" width="18.85546875" style="4" customWidth="1"/>
    <col min="11551" max="11551" width="0.7109375" style="4" customWidth="1"/>
    <col min="11552" max="11552" width="0.140625" style="4" customWidth="1"/>
    <col min="11553" max="11775" width="9.140625" style="4"/>
    <col min="11776" max="11776" width="8.5703125" style="4" customWidth="1"/>
    <col min="11777" max="11777" width="25.7109375" style="4" customWidth="1"/>
    <col min="11778" max="11778" width="25.42578125" style="4" customWidth="1"/>
    <col min="11779" max="11779" width="27.42578125" style="4" customWidth="1"/>
    <col min="11780" max="11780" width="24" style="4" customWidth="1"/>
    <col min="11781" max="11785" width="13.7109375" style="4" customWidth="1"/>
    <col min="11786" max="11786" width="15.7109375" style="4" customWidth="1"/>
    <col min="11787" max="11794" width="13.7109375" style="4" customWidth="1"/>
    <col min="11795" max="11806" width="18.85546875" style="4" customWidth="1"/>
    <col min="11807" max="11807" width="0.7109375" style="4" customWidth="1"/>
    <col min="11808" max="11808" width="0.140625" style="4" customWidth="1"/>
    <col min="11809" max="12031" width="9.140625" style="4"/>
    <col min="12032" max="12032" width="8.5703125" style="4" customWidth="1"/>
    <col min="12033" max="12033" width="25.7109375" style="4" customWidth="1"/>
    <col min="12034" max="12034" width="25.42578125" style="4" customWidth="1"/>
    <col min="12035" max="12035" width="27.42578125" style="4" customWidth="1"/>
    <col min="12036" max="12036" width="24" style="4" customWidth="1"/>
    <col min="12037" max="12041" width="13.7109375" style="4" customWidth="1"/>
    <col min="12042" max="12042" width="15.7109375" style="4" customWidth="1"/>
    <col min="12043" max="12050" width="13.7109375" style="4" customWidth="1"/>
    <col min="12051" max="12062" width="18.85546875" style="4" customWidth="1"/>
    <col min="12063" max="12063" width="0.7109375" style="4" customWidth="1"/>
    <col min="12064" max="12064" width="0.140625" style="4" customWidth="1"/>
    <col min="12065" max="12287" width="9.140625" style="4"/>
    <col min="12288" max="12288" width="8.5703125" style="4" customWidth="1"/>
    <col min="12289" max="12289" width="25.7109375" style="4" customWidth="1"/>
    <col min="12290" max="12290" width="25.42578125" style="4" customWidth="1"/>
    <col min="12291" max="12291" width="27.42578125" style="4" customWidth="1"/>
    <col min="12292" max="12292" width="24" style="4" customWidth="1"/>
    <col min="12293" max="12297" width="13.7109375" style="4" customWidth="1"/>
    <col min="12298" max="12298" width="15.7109375" style="4" customWidth="1"/>
    <col min="12299" max="12306" width="13.7109375" style="4" customWidth="1"/>
    <col min="12307" max="12318" width="18.85546875" style="4" customWidth="1"/>
    <col min="12319" max="12319" width="0.7109375" style="4" customWidth="1"/>
    <col min="12320" max="12320" width="0.140625" style="4" customWidth="1"/>
    <col min="12321" max="12543" width="9.140625" style="4"/>
    <col min="12544" max="12544" width="8.5703125" style="4" customWidth="1"/>
    <col min="12545" max="12545" width="25.7109375" style="4" customWidth="1"/>
    <col min="12546" max="12546" width="25.42578125" style="4" customWidth="1"/>
    <col min="12547" max="12547" width="27.42578125" style="4" customWidth="1"/>
    <col min="12548" max="12548" width="24" style="4" customWidth="1"/>
    <col min="12549" max="12553" width="13.7109375" style="4" customWidth="1"/>
    <col min="12554" max="12554" width="15.7109375" style="4" customWidth="1"/>
    <col min="12555" max="12562" width="13.7109375" style="4" customWidth="1"/>
    <col min="12563" max="12574" width="18.85546875" style="4" customWidth="1"/>
    <col min="12575" max="12575" width="0.7109375" style="4" customWidth="1"/>
    <col min="12576" max="12576" width="0.140625" style="4" customWidth="1"/>
    <col min="12577" max="12799" width="9.140625" style="4"/>
    <col min="12800" max="12800" width="8.5703125" style="4" customWidth="1"/>
    <col min="12801" max="12801" width="25.7109375" style="4" customWidth="1"/>
    <col min="12802" max="12802" width="25.42578125" style="4" customWidth="1"/>
    <col min="12803" max="12803" width="27.42578125" style="4" customWidth="1"/>
    <col min="12804" max="12804" width="24" style="4" customWidth="1"/>
    <col min="12805" max="12809" width="13.7109375" style="4" customWidth="1"/>
    <col min="12810" max="12810" width="15.7109375" style="4" customWidth="1"/>
    <col min="12811" max="12818" width="13.7109375" style="4" customWidth="1"/>
    <col min="12819" max="12830" width="18.85546875" style="4" customWidth="1"/>
    <col min="12831" max="12831" width="0.7109375" style="4" customWidth="1"/>
    <col min="12832" max="12832" width="0.140625" style="4" customWidth="1"/>
    <col min="12833" max="13055" width="9.140625" style="4"/>
    <col min="13056" max="13056" width="8.5703125" style="4" customWidth="1"/>
    <col min="13057" max="13057" width="25.7109375" style="4" customWidth="1"/>
    <col min="13058" max="13058" width="25.42578125" style="4" customWidth="1"/>
    <col min="13059" max="13059" width="27.42578125" style="4" customWidth="1"/>
    <col min="13060" max="13060" width="24" style="4" customWidth="1"/>
    <col min="13061" max="13065" width="13.7109375" style="4" customWidth="1"/>
    <col min="13066" max="13066" width="15.7109375" style="4" customWidth="1"/>
    <col min="13067" max="13074" width="13.7109375" style="4" customWidth="1"/>
    <col min="13075" max="13086" width="18.85546875" style="4" customWidth="1"/>
    <col min="13087" max="13087" width="0.7109375" style="4" customWidth="1"/>
    <col min="13088" max="13088" width="0.140625" style="4" customWidth="1"/>
    <col min="13089" max="13311" width="9.140625" style="4"/>
    <col min="13312" max="13312" width="8.5703125" style="4" customWidth="1"/>
    <col min="13313" max="13313" width="25.7109375" style="4" customWidth="1"/>
    <col min="13314" max="13314" width="25.42578125" style="4" customWidth="1"/>
    <col min="13315" max="13315" width="27.42578125" style="4" customWidth="1"/>
    <col min="13316" max="13316" width="24" style="4" customWidth="1"/>
    <col min="13317" max="13321" width="13.7109375" style="4" customWidth="1"/>
    <col min="13322" max="13322" width="15.7109375" style="4" customWidth="1"/>
    <col min="13323" max="13330" width="13.7109375" style="4" customWidth="1"/>
    <col min="13331" max="13342" width="18.85546875" style="4" customWidth="1"/>
    <col min="13343" max="13343" width="0.7109375" style="4" customWidth="1"/>
    <col min="13344" max="13344" width="0.140625" style="4" customWidth="1"/>
    <col min="13345" max="13567" width="9.140625" style="4"/>
    <col min="13568" max="13568" width="8.5703125" style="4" customWidth="1"/>
    <col min="13569" max="13569" width="25.7109375" style="4" customWidth="1"/>
    <col min="13570" max="13570" width="25.42578125" style="4" customWidth="1"/>
    <col min="13571" max="13571" width="27.42578125" style="4" customWidth="1"/>
    <col min="13572" max="13572" width="24" style="4" customWidth="1"/>
    <col min="13573" max="13577" width="13.7109375" style="4" customWidth="1"/>
    <col min="13578" max="13578" width="15.7109375" style="4" customWidth="1"/>
    <col min="13579" max="13586" width="13.7109375" style="4" customWidth="1"/>
    <col min="13587" max="13598" width="18.85546875" style="4" customWidth="1"/>
    <col min="13599" max="13599" width="0.7109375" style="4" customWidth="1"/>
    <col min="13600" max="13600" width="0.140625" style="4" customWidth="1"/>
    <col min="13601" max="13823" width="9.140625" style="4"/>
    <col min="13824" max="13824" width="8.5703125" style="4" customWidth="1"/>
    <col min="13825" max="13825" width="25.7109375" style="4" customWidth="1"/>
    <col min="13826" max="13826" width="25.42578125" style="4" customWidth="1"/>
    <col min="13827" max="13827" width="27.42578125" style="4" customWidth="1"/>
    <col min="13828" max="13828" width="24" style="4" customWidth="1"/>
    <col min="13829" max="13833" width="13.7109375" style="4" customWidth="1"/>
    <col min="13834" max="13834" width="15.7109375" style="4" customWidth="1"/>
    <col min="13835" max="13842" width="13.7109375" style="4" customWidth="1"/>
    <col min="13843" max="13854" width="18.85546875" style="4" customWidth="1"/>
    <col min="13855" max="13855" width="0.7109375" style="4" customWidth="1"/>
    <col min="13856" max="13856" width="0.140625" style="4" customWidth="1"/>
    <col min="13857" max="14079" width="9.140625" style="4"/>
    <col min="14080" max="14080" width="8.5703125" style="4" customWidth="1"/>
    <col min="14081" max="14081" width="25.7109375" style="4" customWidth="1"/>
    <col min="14082" max="14082" width="25.42578125" style="4" customWidth="1"/>
    <col min="14083" max="14083" width="27.42578125" style="4" customWidth="1"/>
    <col min="14084" max="14084" width="24" style="4" customWidth="1"/>
    <col min="14085" max="14089" width="13.7109375" style="4" customWidth="1"/>
    <col min="14090" max="14090" width="15.7109375" style="4" customWidth="1"/>
    <col min="14091" max="14098" width="13.7109375" style="4" customWidth="1"/>
    <col min="14099" max="14110" width="18.85546875" style="4" customWidth="1"/>
    <col min="14111" max="14111" width="0.7109375" style="4" customWidth="1"/>
    <col min="14112" max="14112" width="0.140625" style="4" customWidth="1"/>
    <col min="14113" max="14335" width="9.140625" style="4"/>
    <col min="14336" max="14336" width="8.5703125" style="4" customWidth="1"/>
    <col min="14337" max="14337" width="25.7109375" style="4" customWidth="1"/>
    <col min="14338" max="14338" width="25.42578125" style="4" customWidth="1"/>
    <col min="14339" max="14339" width="27.42578125" style="4" customWidth="1"/>
    <col min="14340" max="14340" width="24" style="4" customWidth="1"/>
    <col min="14341" max="14345" width="13.7109375" style="4" customWidth="1"/>
    <col min="14346" max="14346" width="15.7109375" style="4" customWidth="1"/>
    <col min="14347" max="14354" width="13.7109375" style="4" customWidth="1"/>
    <col min="14355" max="14366" width="18.85546875" style="4" customWidth="1"/>
    <col min="14367" max="14367" width="0.7109375" style="4" customWidth="1"/>
    <col min="14368" max="14368" width="0.140625" style="4" customWidth="1"/>
    <col min="14369" max="14591" width="9.140625" style="4"/>
    <col min="14592" max="14592" width="8.5703125" style="4" customWidth="1"/>
    <col min="14593" max="14593" width="25.7109375" style="4" customWidth="1"/>
    <col min="14594" max="14594" width="25.42578125" style="4" customWidth="1"/>
    <col min="14595" max="14595" width="27.42578125" style="4" customWidth="1"/>
    <col min="14596" max="14596" width="24" style="4" customWidth="1"/>
    <col min="14597" max="14601" width="13.7109375" style="4" customWidth="1"/>
    <col min="14602" max="14602" width="15.7109375" style="4" customWidth="1"/>
    <col min="14603" max="14610" width="13.7109375" style="4" customWidth="1"/>
    <col min="14611" max="14622" width="18.85546875" style="4" customWidth="1"/>
    <col min="14623" max="14623" width="0.7109375" style="4" customWidth="1"/>
    <col min="14624" max="14624" width="0.140625" style="4" customWidth="1"/>
    <col min="14625" max="14847" width="9.140625" style="4"/>
    <col min="14848" max="14848" width="8.5703125" style="4" customWidth="1"/>
    <col min="14849" max="14849" width="25.7109375" style="4" customWidth="1"/>
    <col min="14850" max="14850" width="25.42578125" style="4" customWidth="1"/>
    <col min="14851" max="14851" width="27.42578125" style="4" customWidth="1"/>
    <col min="14852" max="14852" width="24" style="4" customWidth="1"/>
    <col min="14853" max="14857" width="13.7109375" style="4" customWidth="1"/>
    <col min="14858" max="14858" width="15.7109375" style="4" customWidth="1"/>
    <col min="14859" max="14866" width="13.7109375" style="4" customWidth="1"/>
    <col min="14867" max="14878" width="18.85546875" style="4" customWidth="1"/>
    <col min="14879" max="14879" width="0.7109375" style="4" customWidth="1"/>
    <col min="14880" max="14880" width="0.140625" style="4" customWidth="1"/>
    <col min="14881" max="15103" width="9.140625" style="4"/>
    <col min="15104" max="15104" width="8.5703125" style="4" customWidth="1"/>
    <col min="15105" max="15105" width="25.7109375" style="4" customWidth="1"/>
    <col min="15106" max="15106" width="25.42578125" style="4" customWidth="1"/>
    <col min="15107" max="15107" width="27.42578125" style="4" customWidth="1"/>
    <col min="15108" max="15108" width="24" style="4" customWidth="1"/>
    <col min="15109" max="15113" width="13.7109375" style="4" customWidth="1"/>
    <col min="15114" max="15114" width="15.7109375" style="4" customWidth="1"/>
    <col min="15115" max="15122" width="13.7109375" style="4" customWidth="1"/>
    <col min="15123" max="15134" width="18.85546875" style="4" customWidth="1"/>
    <col min="15135" max="15135" width="0.7109375" style="4" customWidth="1"/>
    <col min="15136" max="15136" width="0.140625" style="4" customWidth="1"/>
    <col min="15137" max="15359" width="9.140625" style="4"/>
    <col min="15360" max="15360" width="8.5703125" style="4" customWidth="1"/>
    <col min="15361" max="15361" width="25.7109375" style="4" customWidth="1"/>
    <col min="15362" max="15362" width="25.42578125" style="4" customWidth="1"/>
    <col min="15363" max="15363" width="27.42578125" style="4" customWidth="1"/>
    <col min="15364" max="15364" width="24" style="4" customWidth="1"/>
    <col min="15365" max="15369" width="13.7109375" style="4" customWidth="1"/>
    <col min="15370" max="15370" width="15.7109375" style="4" customWidth="1"/>
    <col min="15371" max="15378" width="13.7109375" style="4" customWidth="1"/>
    <col min="15379" max="15390" width="18.85546875" style="4" customWidth="1"/>
    <col min="15391" max="15391" width="0.7109375" style="4" customWidth="1"/>
    <col min="15392" max="15392" width="0.140625" style="4" customWidth="1"/>
    <col min="15393" max="15615" width="9.140625" style="4"/>
    <col min="15616" max="15616" width="8.5703125" style="4" customWidth="1"/>
    <col min="15617" max="15617" width="25.7109375" style="4" customWidth="1"/>
    <col min="15618" max="15618" width="25.42578125" style="4" customWidth="1"/>
    <col min="15619" max="15619" width="27.42578125" style="4" customWidth="1"/>
    <col min="15620" max="15620" width="24" style="4" customWidth="1"/>
    <col min="15621" max="15625" width="13.7109375" style="4" customWidth="1"/>
    <col min="15626" max="15626" width="15.7109375" style="4" customWidth="1"/>
    <col min="15627" max="15634" width="13.7109375" style="4" customWidth="1"/>
    <col min="15635" max="15646" width="18.85546875" style="4" customWidth="1"/>
    <col min="15647" max="15647" width="0.7109375" style="4" customWidth="1"/>
    <col min="15648" max="15648" width="0.140625" style="4" customWidth="1"/>
    <col min="15649" max="15871" width="9.140625" style="4"/>
    <col min="15872" max="15872" width="8.5703125" style="4" customWidth="1"/>
    <col min="15873" max="15873" width="25.7109375" style="4" customWidth="1"/>
    <col min="15874" max="15874" width="25.42578125" style="4" customWidth="1"/>
    <col min="15875" max="15875" width="27.42578125" style="4" customWidth="1"/>
    <col min="15876" max="15876" width="24" style="4" customWidth="1"/>
    <col min="15877" max="15881" width="13.7109375" style="4" customWidth="1"/>
    <col min="15882" max="15882" width="15.7109375" style="4" customWidth="1"/>
    <col min="15883" max="15890" width="13.7109375" style="4" customWidth="1"/>
    <col min="15891" max="15902" width="18.85546875" style="4" customWidth="1"/>
    <col min="15903" max="15903" width="0.7109375" style="4" customWidth="1"/>
    <col min="15904" max="15904" width="0.140625" style="4" customWidth="1"/>
    <col min="15905" max="16127" width="9.140625" style="4"/>
    <col min="16128" max="16128" width="8.5703125" style="4" customWidth="1"/>
    <col min="16129" max="16129" width="25.7109375" style="4" customWidth="1"/>
    <col min="16130" max="16130" width="25.42578125" style="4" customWidth="1"/>
    <col min="16131" max="16131" width="27.42578125" style="4" customWidth="1"/>
    <col min="16132" max="16132" width="24" style="4" customWidth="1"/>
    <col min="16133" max="16137" width="13.7109375" style="4" customWidth="1"/>
    <col min="16138" max="16138" width="15.7109375" style="4" customWidth="1"/>
    <col min="16139" max="16146" width="13.7109375" style="4" customWidth="1"/>
    <col min="16147" max="16158" width="18.85546875" style="4" customWidth="1"/>
    <col min="16159" max="16159" width="0.7109375" style="4" customWidth="1"/>
    <col min="16160" max="16160" width="0.140625" style="4" customWidth="1"/>
    <col min="16161" max="16384" width="9.140625" style="4"/>
  </cols>
  <sheetData>
    <row r="2" spans="1:65" ht="25.15" customHeight="1" x14ac:dyDescent="0.2">
      <c r="A2" s="3"/>
      <c r="B2" s="3"/>
      <c r="C2" s="3"/>
      <c r="D2" s="5"/>
      <c r="E2" s="5"/>
      <c r="F2" s="5"/>
      <c r="G2" s="735" t="s">
        <v>18</v>
      </c>
      <c r="H2" s="735"/>
      <c r="I2" s="735"/>
      <c r="J2" s="735"/>
      <c r="K2" s="230"/>
      <c r="L2" s="230"/>
      <c r="M2" s="230"/>
      <c r="N2" s="230"/>
      <c r="O2" s="230"/>
      <c r="P2" s="230"/>
      <c r="Q2" s="230"/>
      <c r="R2" s="230"/>
      <c r="S2" s="230"/>
      <c r="T2" s="230"/>
      <c r="U2" s="230"/>
      <c r="V2" s="230"/>
      <c r="W2" s="230"/>
      <c r="X2" s="230"/>
      <c r="Y2" s="230"/>
      <c r="Z2" s="230"/>
      <c r="AA2" s="230"/>
      <c r="AL2" s="230"/>
      <c r="AM2" s="230"/>
      <c r="AN2" s="230"/>
      <c r="AO2" s="230"/>
      <c r="AP2" s="230"/>
      <c r="AQ2" s="230"/>
      <c r="AR2" s="230"/>
      <c r="AS2" s="230"/>
      <c r="AT2" s="230"/>
    </row>
    <row r="3" spans="1:65" ht="18" customHeight="1" x14ac:dyDescent="0.2">
      <c r="A3" s="3"/>
      <c r="B3" s="3"/>
      <c r="C3" s="3"/>
      <c r="D3" s="5"/>
      <c r="E3" s="5"/>
      <c r="F3" s="5"/>
      <c r="G3" s="736" t="s">
        <v>307</v>
      </c>
      <c r="H3" s="736"/>
      <c r="I3" s="736"/>
      <c r="J3" s="736"/>
      <c r="K3" s="230"/>
      <c r="L3" s="230"/>
      <c r="M3" s="230"/>
      <c r="N3" s="230"/>
      <c r="O3" s="230"/>
      <c r="P3" s="230"/>
      <c r="Q3" s="230"/>
      <c r="R3" s="230"/>
      <c r="S3" s="230"/>
      <c r="T3" s="230"/>
      <c r="U3" s="230"/>
      <c r="V3" s="230"/>
      <c r="W3" s="230"/>
      <c r="X3" s="230"/>
      <c r="Y3" s="230"/>
      <c r="Z3" s="230"/>
      <c r="AA3" s="230"/>
      <c r="AL3" s="230"/>
      <c r="AM3" s="230"/>
      <c r="AN3" s="230"/>
      <c r="AO3" s="230"/>
      <c r="AP3" s="230"/>
      <c r="AQ3" s="230"/>
      <c r="AR3" s="230"/>
      <c r="AS3" s="230"/>
      <c r="AT3" s="230"/>
    </row>
    <row r="4" spans="1:65" ht="18" customHeight="1" x14ac:dyDescent="0.2">
      <c r="A4" s="3"/>
      <c r="B4" s="3"/>
      <c r="C4" s="3"/>
      <c r="D4" s="5"/>
      <c r="E4" s="5"/>
      <c r="F4" s="5"/>
      <c r="G4" s="737" t="s">
        <v>124</v>
      </c>
      <c r="H4" s="737"/>
      <c r="I4" s="737"/>
      <c r="J4" s="737"/>
      <c r="K4" s="230"/>
      <c r="L4" s="230"/>
      <c r="M4" s="230"/>
      <c r="N4" s="230"/>
      <c r="O4" s="230"/>
      <c r="P4" s="230"/>
      <c r="Q4" s="230"/>
      <c r="R4" s="230"/>
      <c r="S4" s="230"/>
      <c r="T4" s="230"/>
      <c r="U4" s="230"/>
      <c r="V4" s="230"/>
      <c r="W4" s="230"/>
      <c r="X4" s="230"/>
      <c r="Y4" s="230"/>
      <c r="Z4" s="230"/>
      <c r="AA4" s="230"/>
      <c r="AL4" s="230"/>
      <c r="AM4" s="230"/>
      <c r="AN4" s="230"/>
      <c r="AO4" s="230"/>
      <c r="AP4" s="230"/>
      <c r="AQ4" s="230"/>
      <c r="AR4" s="230"/>
      <c r="AS4" s="230"/>
      <c r="AT4" s="230"/>
    </row>
    <row r="5" spans="1:65" x14ac:dyDescent="0.2">
      <c r="A5" s="6"/>
      <c r="B5" s="6"/>
      <c r="C5" s="6"/>
      <c r="D5" s="6"/>
      <c r="E5" s="6"/>
      <c r="F5" s="6"/>
      <c r="G5" s="6"/>
      <c r="H5" s="6"/>
      <c r="I5" s="6"/>
      <c r="J5" s="6"/>
      <c r="K5" s="6"/>
      <c r="L5" s="6"/>
      <c r="M5" s="6"/>
      <c r="N5" s="6"/>
      <c r="O5" s="6"/>
      <c r="P5" s="6"/>
      <c r="Q5" s="6"/>
      <c r="R5" s="6"/>
      <c r="S5" s="6"/>
      <c r="T5" s="6"/>
      <c r="U5" s="6"/>
      <c r="V5" s="6"/>
      <c r="W5" s="6"/>
      <c r="X5" s="6"/>
      <c r="Y5" s="6"/>
      <c r="Z5" s="6"/>
      <c r="AA5" s="6"/>
      <c r="AL5" s="6"/>
      <c r="AM5" s="6"/>
      <c r="AN5" s="6"/>
      <c r="AO5" s="6"/>
      <c r="AP5" s="6"/>
      <c r="AQ5" s="6"/>
      <c r="AR5" s="6"/>
      <c r="AS5" s="6"/>
      <c r="AT5" s="6"/>
    </row>
    <row r="6" spans="1:65" ht="13.5" thickBot="1" x14ac:dyDescent="0.25">
      <c r="A6" s="37"/>
      <c r="B6" s="37"/>
      <c r="C6" s="37"/>
      <c r="D6" s="38"/>
      <c r="E6" s="7"/>
      <c r="F6" s="7"/>
      <c r="G6" s="94"/>
      <c r="H6" s="37"/>
      <c r="I6" s="37"/>
      <c r="J6" s="39"/>
      <c r="K6" s="39"/>
      <c r="L6" s="39"/>
      <c r="M6" s="39"/>
      <c r="N6" s="39"/>
      <c r="O6" s="40"/>
      <c r="P6" s="39"/>
      <c r="Q6" s="39"/>
      <c r="R6" s="40"/>
      <c r="S6" s="39"/>
      <c r="T6" s="39"/>
      <c r="U6" s="40"/>
      <c r="V6" s="39"/>
      <c r="W6" s="39"/>
      <c r="X6" s="40"/>
      <c r="Y6" s="39"/>
      <c r="Z6" s="39"/>
      <c r="AA6" s="40"/>
      <c r="AL6" s="40"/>
      <c r="AM6" s="40"/>
      <c r="AN6" s="40"/>
      <c r="AO6" s="40"/>
      <c r="AP6" s="40"/>
      <c r="AQ6" s="40"/>
      <c r="AR6" s="40"/>
      <c r="AS6" s="40"/>
      <c r="AT6" s="40"/>
    </row>
    <row r="7" spans="1:65" ht="18" customHeight="1" thickBot="1" x14ac:dyDescent="0.25">
      <c r="A7" s="738" t="s">
        <v>19</v>
      </c>
      <c r="B7" s="739"/>
      <c r="C7" s="739"/>
      <c r="D7" s="738"/>
      <c r="E7" s="738"/>
      <c r="F7" s="739"/>
      <c r="G7" s="738"/>
      <c r="H7" s="738"/>
      <c r="I7" s="738"/>
      <c r="J7" s="738"/>
      <c r="K7" s="738"/>
      <c r="L7" s="216" t="s">
        <v>332</v>
      </c>
      <c r="M7" s="738" t="s">
        <v>20</v>
      </c>
      <c r="N7" s="738"/>
      <c r="O7" s="738"/>
      <c r="P7" s="744" t="s">
        <v>236</v>
      </c>
      <c r="Q7" s="745"/>
      <c r="R7" s="745"/>
      <c r="S7" s="745"/>
      <c r="T7" s="745"/>
      <c r="U7" s="745"/>
      <c r="V7" s="745"/>
      <c r="W7" s="745"/>
      <c r="X7" s="745"/>
      <c r="Y7" s="745"/>
      <c r="Z7" s="745"/>
      <c r="AA7" s="215"/>
      <c r="AB7" s="746" t="s">
        <v>240</v>
      </c>
      <c r="AC7" s="747"/>
      <c r="AD7" s="748"/>
      <c r="AE7" s="748"/>
      <c r="AF7" s="748"/>
      <c r="AG7" s="748"/>
      <c r="AH7" s="747"/>
      <c r="AI7" s="747"/>
      <c r="AJ7" s="747"/>
      <c r="AK7" s="748"/>
      <c r="AL7" s="749" t="s">
        <v>251</v>
      </c>
      <c r="AM7" s="750"/>
      <c r="AN7" s="750"/>
      <c r="AO7" s="750"/>
      <c r="AP7" s="750"/>
      <c r="AQ7" s="750"/>
      <c r="AR7" s="750"/>
      <c r="AS7" s="750"/>
      <c r="AT7" s="750"/>
      <c r="AU7" s="733" t="s">
        <v>252</v>
      </c>
      <c r="AV7" s="733"/>
      <c r="AW7" s="733"/>
      <c r="AX7" s="733"/>
      <c r="AY7" s="734"/>
      <c r="AZ7" s="734"/>
      <c r="BA7" s="740" t="s">
        <v>335</v>
      </c>
      <c r="BB7" s="741"/>
      <c r="BC7" s="741"/>
      <c r="BD7" s="742" t="s">
        <v>331</v>
      </c>
      <c r="BE7" s="742"/>
      <c r="BF7" s="742"/>
      <c r="BG7" s="742"/>
      <c r="BH7" s="742"/>
      <c r="BI7" s="742"/>
      <c r="BJ7" s="742"/>
      <c r="BK7" s="742"/>
      <c r="BL7" s="742"/>
      <c r="BM7" s="743"/>
    </row>
    <row r="8" spans="1:65" ht="51" customHeight="1" x14ac:dyDescent="0.2">
      <c r="A8" s="270" t="s">
        <v>21</v>
      </c>
      <c r="B8" s="270" t="s">
        <v>340</v>
      </c>
      <c r="C8" s="270" t="s">
        <v>341</v>
      </c>
      <c r="D8" s="270" t="s">
        <v>338</v>
      </c>
      <c r="E8" s="270" t="s">
        <v>339</v>
      </c>
      <c r="F8" s="270" t="s">
        <v>337</v>
      </c>
      <c r="G8" s="270" t="s">
        <v>22</v>
      </c>
      <c r="H8" s="270" t="s">
        <v>23</v>
      </c>
      <c r="I8" s="270" t="s">
        <v>229</v>
      </c>
      <c r="J8" s="270" t="s">
        <v>24</v>
      </c>
      <c r="K8" s="270" t="s">
        <v>25</v>
      </c>
      <c r="L8" s="270" t="s">
        <v>291</v>
      </c>
      <c r="M8" s="270" t="s">
        <v>27</v>
      </c>
      <c r="N8" s="270" t="s">
        <v>28</v>
      </c>
      <c r="O8" s="270" t="s">
        <v>29</v>
      </c>
      <c r="P8" s="271" t="s">
        <v>32</v>
      </c>
      <c r="Q8" s="271" t="s">
        <v>33</v>
      </c>
      <c r="R8" s="271" t="s">
        <v>34</v>
      </c>
      <c r="S8" s="271" t="s">
        <v>233</v>
      </c>
      <c r="T8" s="271" t="s">
        <v>234</v>
      </c>
      <c r="U8" s="271" t="s">
        <v>235</v>
      </c>
      <c r="V8" s="270" t="s">
        <v>232</v>
      </c>
      <c r="W8" s="270" t="s">
        <v>30</v>
      </c>
      <c r="X8" s="270" t="s">
        <v>31</v>
      </c>
      <c r="Y8" s="270" t="s">
        <v>237</v>
      </c>
      <c r="Z8" s="270" t="s">
        <v>238</v>
      </c>
      <c r="AA8" s="270" t="s">
        <v>239</v>
      </c>
      <c r="AB8" s="272" t="s">
        <v>241</v>
      </c>
      <c r="AC8" s="272" t="s">
        <v>242</v>
      </c>
      <c r="AD8" s="272" t="s">
        <v>243</v>
      </c>
      <c r="AE8" s="272" t="s">
        <v>244</v>
      </c>
      <c r="AF8" s="272" t="s">
        <v>245</v>
      </c>
      <c r="AG8" s="272" t="s">
        <v>246</v>
      </c>
      <c r="AH8" s="272" t="s">
        <v>247</v>
      </c>
      <c r="AI8" s="272" t="s">
        <v>248</v>
      </c>
      <c r="AJ8" s="272" t="s">
        <v>249</v>
      </c>
      <c r="AK8" s="272" t="s">
        <v>250</v>
      </c>
      <c r="AL8" s="270" t="s">
        <v>26</v>
      </c>
      <c r="AM8" s="270" t="s">
        <v>230</v>
      </c>
      <c r="AN8" s="270" t="s">
        <v>231</v>
      </c>
      <c r="AO8" s="240" t="s">
        <v>98</v>
      </c>
      <c r="AP8" s="241" t="s">
        <v>218</v>
      </c>
      <c r="AQ8" s="240" t="s">
        <v>91</v>
      </c>
      <c r="AR8" s="240" t="s">
        <v>288</v>
      </c>
      <c r="AS8" s="240" t="s">
        <v>289</v>
      </c>
      <c r="AT8" s="240" t="s">
        <v>290</v>
      </c>
      <c r="AU8" s="245" t="s">
        <v>253</v>
      </c>
      <c r="AV8" s="245" t="s">
        <v>254</v>
      </c>
      <c r="AW8" s="245" t="s">
        <v>255</v>
      </c>
      <c r="AX8" s="245" t="s">
        <v>256</v>
      </c>
      <c r="AY8" s="246" t="s">
        <v>259</v>
      </c>
      <c r="AZ8" s="273" t="s">
        <v>260</v>
      </c>
      <c r="BA8" s="274" t="s">
        <v>333</v>
      </c>
      <c r="BB8" s="274" t="s">
        <v>334</v>
      </c>
      <c r="BC8" s="274" t="s">
        <v>336</v>
      </c>
      <c r="BD8" s="275" t="s">
        <v>327</v>
      </c>
      <c r="BE8" s="275" t="s">
        <v>328</v>
      </c>
      <c r="BF8" s="275" t="s">
        <v>305</v>
      </c>
      <c r="BG8" s="275" t="s">
        <v>329</v>
      </c>
      <c r="BH8" s="275" t="s">
        <v>313</v>
      </c>
      <c r="BI8" s="275" t="s">
        <v>314</v>
      </c>
      <c r="BJ8" s="275" t="s">
        <v>330</v>
      </c>
      <c r="BK8" s="275" t="s">
        <v>265</v>
      </c>
      <c r="BL8" s="275" t="s">
        <v>264</v>
      </c>
      <c r="BM8" s="275" t="s">
        <v>116</v>
      </c>
    </row>
    <row r="9" spans="1:65" x14ac:dyDescent="0.2">
      <c r="A9" s="276" t="s">
        <v>127</v>
      </c>
      <c r="B9" s="219" t="s">
        <v>128</v>
      </c>
      <c r="C9" s="219" t="s">
        <v>131</v>
      </c>
      <c r="D9" s="219" t="s">
        <v>128</v>
      </c>
      <c r="E9" s="219" t="s">
        <v>131</v>
      </c>
      <c r="F9" s="219"/>
      <c r="G9" s="220" t="s">
        <v>283</v>
      </c>
      <c r="H9" s="222">
        <v>40</v>
      </c>
      <c r="I9" s="222">
        <v>24</v>
      </c>
      <c r="J9" s="222">
        <v>29</v>
      </c>
      <c r="K9" s="222">
        <v>21</v>
      </c>
      <c r="L9" s="235">
        <v>337.8</v>
      </c>
      <c r="M9" s="222">
        <v>21</v>
      </c>
      <c r="N9" s="222">
        <v>17</v>
      </c>
      <c r="O9" s="227">
        <v>0.8095</v>
      </c>
      <c r="P9" s="222">
        <v>20</v>
      </c>
      <c r="Q9" s="222">
        <v>3</v>
      </c>
      <c r="R9" s="227">
        <v>0.15</v>
      </c>
      <c r="S9" s="222">
        <v>20</v>
      </c>
      <c r="T9" s="222">
        <v>4</v>
      </c>
      <c r="U9" s="227">
        <v>0.2</v>
      </c>
      <c r="V9" s="222">
        <v>20</v>
      </c>
      <c r="W9" s="222">
        <v>7</v>
      </c>
      <c r="X9" s="227">
        <v>0.35</v>
      </c>
      <c r="Y9" s="222">
        <v>29</v>
      </c>
      <c r="Z9" s="222">
        <v>28</v>
      </c>
      <c r="AA9" s="227">
        <v>0.96550000000000002</v>
      </c>
      <c r="AB9" s="222">
        <v>17</v>
      </c>
      <c r="AC9" s="235">
        <v>12.12</v>
      </c>
      <c r="AD9" s="222">
        <v>0</v>
      </c>
      <c r="AE9" s="227">
        <v>0</v>
      </c>
      <c r="AF9" s="222">
        <v>0</v>
      </c>
      <c r="AG9" s="227">
        <v>0</v>
      </c>
      <c r="AH9" s="222">
        <v>0</v>
      </c>
      <c r="AI9" s="227">
        <v>0</v>
      </c>
      <c r="AJ9" s="222">
        <v>0</v>
      </c>
      <c r="AK9" s="227">
        <v>0</v>
      </c>
      <c r="AL9" s="227">
        <v>5.7999999999999996E-3</v>
      </c>
      <c r="AM9" s="227">
        <v>1.9E-3</v>
      </c>
      <c r="AN9" s="227">
        <v>5.7999999999999996E-3</v>
      </c>
      <c r="AO9" s="222">
        <v>28</v>
      </c>
      <c r="AP9" s="227">
        <v>0.7</v>
      </c>
      <c r="AQ9" s="235">
        <v>1.57</v>
      </c>
      <c r="AR9" s="222">
        <v>29</v>
      </c>
      <c r="AS9" s="222">
        <v>28</v>
      </c>
      <c r="AT9" s="227">
        <v>0.96550000000000002</v>
      </c>
      <c r="AU9" s="235">
        <v>10</v>
      </c>
      <c r="AV9" s="235">
        <v>11</v>
      </c>
      <c r="AW9" s="235">
        <v>12</v>
      </c>
      <c r="AX9" s="235">
        <v>10</v>
      </c>
      <c r="AY9" s="235">
        <v>10.75</v>
      </c>
      <c r="AZ9" s="244">
        <v>10.86</v>
      </c>
      <c r="BA9" s="277" t="s">
        <v>78</v>
      </c>
      <c r="BB9" s="277"/>
      <c r="BC9" s="277">
        <v>15</v>
      </c>
      <c r="BD9" s="262" t="s">
        <v>78</v>
      </c>
      <c r="BE9" s="262">
        <v>0.99996851399255782</v>
      </c>
      <c r="BF9" s="278" t="s">
        <v>317</v>
      </c>
      <c r="BG9" s="279">
        <v>181668</v>
      </c>
      <c r="BH9" s="262" t="s">
        <v>79</v>
      </c>
      <c r="BI9" s="280">
        <v>4.5</v>
      </c>
      <c r="BJ9" s="262" t="s">
        <v>78</v>
      </c>
      <c r="BK9" s="262" t="s">
        <v>322</v>
      </c>
      <c r="BL9" s="262" t="s">
        <v>78</v>
      </c>
      <c r="BM9" s="262">
        <v>1</v>
      </c>
    </row>
    <row r="10" spans="1:65" x14ac:dyDescent="0.2">
      <c r="A10" s="276" t="s">
        <v>127</v>
      </c>
      <c r="B10" s="219" t="s">
        <v>346</v>
      </c>
      <c r="C10" s="219" t="s">
        <v>130</v>
      </c>
      <c r="D10" s="219" t="s">
        <v>128</v>
      </c>
      <c r="E10" s="219" t="s">
        <v>130</v>
      </c>
      <c r="F10" s="219"/>
      <c r="G10" s="220" t="s">
        <v>125</v>
      </c>
      <c r="H10" s="222">
        <v>165</v>
      </c>
      <c r="I10" s="222">
        <v>103</v>
      </c>
      <c r="J10" s="222">
        <v>108</v>
      </c>
      <c r="K10" s="222">
        <v>137</v>
      </c>
      <c r="L10" s="235">
        <v>0</v>
      </c>
      <c r="M10" s="222">
        <v>134</v>
      </c>
      <c r="N10" s="222">
        <v>90</v>
      </c>
      <c r="O10" s="227">
        <v>0.67159999999999997</v>
      </c>
      <c r="P10" s="222">
        <v>93</v>
      </c>
      <c r="Q10" s="222">
        <v>32</v>
      </c>
      <c r="R10" s="227">
        <v>0.34410000000000002</v>
      </c>
      <c r="S10" s="222">
        <v>94</v>
      </c>
      <c r="T10" s="222">
        <v>2</v>
      </c>
      <c r="U10" s="227">
        <v>2.1299999999999999E-2</v>
      </c>
      <c r="V10" s="222">
        <v>94</v>
      </c>
      <c r="W10" s="222">
        <v>31</v>
      </c>
      <c r="X10" s="227">
        <v>0.32979999999999998</v>
      </c>
      <c r="Y10" s="222">
        <v>108</v>
      </c>
      <c r="Z10" s="222">
        <v>88</v>
      </c>
      <c r="AA10" s="227">
        <v>0.81479999999999997</v>
      </c>
      <c r="AB10" s="222">
        <v>90</v>
      </c>
      <c r="AC10" s="235">
        <v>2.92</v>
      </c>
      <c r="AD10" s="222">
        <v>0</v>
      </c>
      <c r="AE10" s="227">
        <v>0</v>
      </c>
      <c r="AF10" s="222">
        <v>0</v>
      </c>
      <c r="AG10" s="227">
        <v>0</v>
      </c>
      <c r="AH10" s="222">
        <v>0</v>
      </c>
      <c r="AI10" s="227">
        <v>0</v>
      </c>
      <c r="AJ10" s="222">
        <v>0</v>
      </c>
      <c r="AK10" s="227">
        <v>0</v>
      </c>
      <c r="AL10" s="227">
        <v>1.9E-3</v>
      </c>
      <c r="AM10" s="227">
        <v>5.0000000000000001E-4</v>
      </c>
      <c r="AN10" s="227">
        <v>1.9E-3</v>
      </c>
      <c r="AO10" s="222">
        <v>75</v>
      </c>
      <c r="AP10" s="227">
        <v>0.45450000000000002</v>
      </c>
      <c r="AQ10" s="235">
        <v>1.41</v>
      </c>
      <c r="AR10" s="222">
        <v>108</v>
      </c>
      <c r="AS10" s="222">
        <v>100</v>
      </c>
      <c r="AT10" s="227">
        <v>0.92589999999999995</v>
      </c>
      <c r="AU10" s="235">
        <v>29</v>
      </c>
      <c r="AV10" s="235">
        <v>16</v>
      </c>
      <c r="AW10" s="235">
        <v>25</v>
      </c>
      <c r="AX10" s="235">
        <v>24</v>
      </c>
      <c r="AY10" s="235">
        <v>23.5</v>
      </c>
      <c r="AZ10" s="244">
        <v>23.02</v>
      </c>
      <c r="BA10" s="277"/>
      <c r="BB10" s="277"/>
      <c r="BC10" s="277">
        <v>30</v>
      </c>
      <c r="BD10" s="262" t="s">
        <v>78</v>
      </c>
      <c r="BE10" s="262">
        <v>0.99971697045171515</v>
      </c>
      <c r="BF10" s="278" t="s">
        <v>317</v>
      </c>
      <c r="BG10" s="279">
        <v>105966</v>
      </c>
      <c r="BH10" s="262" t="s">
        <v>79</v>
      </c>
      <c r="BI10" s="280">
        <v>3</v>
      </c>
      <c r="BJ10" s="262" t="s">
        <v>79</v>
      </c>
      <c r="BK10" s="262" t="s">
        <v>322</v>
      </c>
      <c r="BL10" s="262" t="s">
        <v>78</v>
      </c>
      <c r="BM10" s="262">
        <v>1</v>
      </c>
    </row>
    <row r="11" spans="1:65" x14ac:dyDescent="0.2">
      <c r="A11" s="276" t="s">
        <v>127</v>
      </c>
      <c r="B11" s="217" t="s">
        <v>128</v>
      </c>
      <c r="C11" s="217" t="s">
        <v>129</v>
      </c>
      <c r="D11" s="217" t="s">
        <v>128</v>
      </c>
      <c r="E11" s="217" t="s">
        <v>129</v>
      </c>
      <c r="F11" s="217"/>
      <c r="G11" s="218" t="s">
        <v>283</v>
      </c>
      <c r="H11" s="226">
        <v>114</v>
      </c>
      <c r="I11" s="226">
        <v>51</v>
      </c>
      <c r="J11" s="226">
        <v>55</v>
      </c>
      <c r="K11" s="226">
        <v>55</v>
      </c>
      <c r="L11" s="242">
        <v>347.84</v>
      </c>
      <c r="M11" s="207">
        <v>55</v>
      </c>
      <c r="N11" s="207">
        <v>53</v>
      </c>
      <c r="O11" s="229">
        <v>0.96360000000000001</v>
      </c>
      <c r="P11" s="207">
        <v>38</v>
      </c>
      <c r="Q11" s="207">
        <v>6</v>
      </c>
      <c r="R11" s="229">
        <v>0.15790000000000001</v>
      </c>
      <c r="S11" s="207">
        <v>38</v>
      </c>
      <c r="T11" s="207">
        <v>4</v>
      </c>
      <c r="U11" s="229">
        <v>0.1053</v>
      </c>
      <c r="V11" s="207">
        <v>38</v>
      </c>
      <c r="W11" s="207">
        <v>10</v>
      </c>
      <c r="X11" s="229">
        <v>0.26319999999999999</v>
      </c>
      <c r="Y11" s="207">
        <v>55</v>
      </c>
      <c r="Z11" s="207">
        <v>44</v>
      </c>
      <c r="AA11" s="229">
        <v>0.8</v>
      </c>
      <c r="AB11" s="232">
        <v>53</v>
      </c>
      <c r="AC11" s="234">
        <v>13.43</v>
      </c>
      <c r="AD11" s="232">
        <v>0</v>
      </c>
      <c r="AE11" s="239">
        <v>0</v>
      </c>
      <c r="AF11" s="232">
        <v>0</v>
      </c>
      <c r="AG11" s="239">
        <v>0</v>
      </c>
      <c r="AH11" s="232">
        <v>0</v>
      </c>
      <c r="AI11" s="239">
        <v>0</v>
      </c>
      <c r="AJ11" s="232">
        <v>0</v>
      </c>
      <c r="AK11" s="239">
        <v>0</v>
      </c>
      <c r="AL11" s="239">
        <v>4.0000000000000002E-4</v>
      </c>
      <c r="AM11" s="239">
        <v>7.0000000000000007E-2</v>
      </c>
      <c r="AN11" s="239">
        <v>0.04</v>
      </c>
      <c r="AO11" s="232">
        <v>35</v>
      </c>
      <c r="AP11" s="239">
        <v>0.307</v>
      </c>
      <c r="AQ11" s="234">
        <v>1.29</v>
      </c>
      <c r="AR11" s="243">
        <v>55</v>
      </c>
      <c r="AS11" s="207">
        <v>53</v>
      </c>
      <c r="AT11" s="229">
        <v>0.96360000000000001</v>
      </c>
      <c r="AU11" s="242">
        <v>26</v>
      </c>
      <c r="AV11" s="242">
        <v>25</v>
      </c>
      <c r="AW11" s="242">
        <v>28</v>
      </c>
      <c r="AX11" s="242">
        <v>27</v>
      </c>
      <c r="AY11" s="242">
        <v>26.5</v>
      </c>
      <c r="AZ11" s="244">
        <v>27.07</v>
      </c>
      <c r="BA11" s="277"/>
      <c r="BB11" s="277"/>
      <c r="BC11" s="277">
        <v>35</v>
      </c>
      <c r="BD11" s="262" t="s">
        <v>78</v>
      </c>
      <c r="BE11" s="262">
        <v>0.99439957782708044</v>
      </c>
      <c r="BF11" s="278" t="s">
        <v>317</v>
      </c>
      <c r="BG11" s="279">
        <v>361937</v>
      </c>
      <c r="BH11" s="262" t="s">
        <v>79</v>
      </c>
      <c r="BI11" s="280">
        <v>4.5</v>
      </c>
      <c r="BJ11" s="262" t="s">
        <v>79</v>
      </c>
      <c r="BK11" s="262" t="s">
        <v>322</v>
      </c>
      <c r="BL11" s="262" t="s">
        <v>78</v>
      </c>
      <c r="BM11" s="262">
        <v>1</v>
      </c>
    </row>
    <row r="12" spans="1:65" x14ac:dyDescent="0.2">
      <c r="A12" s="276" t="s">
        <v>127</v>
      </c>
      <c r="B12" s="219" t="s">
        <v>35</v>
      </c>
      <c r="C12" s="219" t="s">
        <v>134</v>
      </c>
      <c r="D12" s="219" t="s">
        <v>35</v>
      </c>
      <c r="E12" s="219" t="s">
        <v>134</v>
      </c>
      <c r="F12" s="219"/>
      <c r="G12" s="220" t="s">
        <v>135</v>
      </c>
      <c r="H12" s="222">
        <v>18</v>
      </c>
      <c r="I12" s="222">
        <v>9</v>
      </c>
      <c r="J12" s="222">
        <v>11</v>
      </c>
      <c r="K12" s="222">
        <v>0</v>
      </c>
      <c r="L12" s="235">
        <v>0</v>
      </c>
      <c r="M12" s="222">
        <v>18</v>
      </c>
      <c r="N12" s="222">
        <v>18</v>
      </c>
      <c r="O12" s="227">
        <v>1</v>
      </c>
      <c r="P12" s="222">
        <v>9</v>
      </c>
      <c r="Q12" s="222">
        <v>2</v>
      </c>
      <c r="R12" s="227">
        <v>0.22220000000000001</v>
      </c>
      <c r="S12" s="222">
        <v>10</v>
      </c>
      <c r="T12" s="222">
        <v>4</v>
      </c>
      <c r="U12" s="227">
        <v>0.4</v>
      </c>
      <c r="V12" s="222">
        <v>10</v>
      </c>
      <c r="W12" s="222">
        <v>8</v>
      </c>
      <c r="X12" s="227">
        <v>0.8</v>
      </c>
      <c r="Y12" s="222">
        <v>11</v>
      </c>
      <c r="Z12" s="222">
        <v>9</v>
      </c>
      <c r="AA12" s="227">
        <v>0.81820000000000004</v>
      </c>
      <c r="AB12" s="222">
        <v>0</v>
      </c>
      <c r="AC12" s="235">
        <v>0</v>
      </c>
      <c r="AD12" s="222">
        <v>0</v>
      </c>
      <c r="AE12" s="227">
        <v>0</v>
      </c>
      <c r="AF12" s="222">
        <v>0</v>
      </c>
      <c r="AG12" s="227">
        <v>0</v>
      </c>
      <c r="AH12" s="222">
        <v>0</v>
      </c>
      <c r="AI12" s="227">
        <v>0</v>
      </c>
      <c r="AJ12" s="222">
        <v>0</v>
      </c>
      <c r="AK12" s="227">
        <v>0</v>
      </c>
      <c r="AL12" s="227">
        <v>4.2700000000000002E-2</v>
      </c>
      <c r="AM12" s="227">
        <v>0</v>
      </c>
      <c r="AN12" s="227">
        <v>4.2700000000000002E-2</v>
      </c>
      <c r="AO12" s="222">
        <v>11</v>
      </c>
      <c r="AP12" s="227">
        <v>0.61109999999999998</v>
      </c>
      <c r="AQ12" s="235">
        <v>1.73</v>
      </c>
      <c r="AR12" s="222">
        <v>11</v>
      </c>
      <c r="AS12" s="222">
        <v>11</v>
      </c>
      <c r="AT12" s="227">
        <v>1</v>
      </c>
      <c r="AU12" s="235">
        <v>8</v>
      </c>
      <c r="AV12" s="235">
        <v>9</v>
      </c>
      <c r="AW12" s="235">
        <v>8</v>
      </c>
      <c r="AX12" s="235">
        <v>8</v>
      </c>
      <c r="AY12" s="235">
        <v>8.25</v>
      </c>
      <c r="AZ12" s="244">
        <v>8.17</v>
      </c>
      <c r="BA12" s="277"/>
      <c r="BB12" s="277"/>
      <c r="BC12" s="277">
        <v>8</v>
      </c>
      <c r="BD12" s="262" t="s">
        <v>78</v>
      </c>
      <c r="BE12" s="262">
        <v>0.81569617058860633</v>
      </c>
      <c r="BF12" s="278" t="s">
        <v>317</v>
      </c>
      <c r="BG12" s="279">
        <v>75799</v>
      </c>
      <c r="BH12" s="262" t="s">
        <v>79</v>
      </c>
      <c r="BI12" s="280">
        <v>0</v>
      </c>
      <c r="BJ12" s="262" t="s">
        <v>78</v>
      </c>
      <c r="BK12" s="262">
        <v>1</v>
      </c>
      <c r="BL12" s="262" t="s">
        <v>79</v>
      </c>
      <c r="BM12" s="262">
        <v>0.91669999999999996</v>
      </c>
    </row>
    <row r="13" spans="1:65" x14ac:dyDescent="0.2">
      <c r="A13" s="276" t="s">
        <v>127</v>
      </c>
      <c r="B13" s="219" t="s">
        <v>36</v>
      </c>
      <c r="C13" s="221" t="s">
        <v>136</v>
      </c>
      <c r="D13" s="219" t="s">
        <v>36</v>
      </c>
      <c r="E13" s="221" t="s">
        <v>136</v>
      </c>
      <c r="F13" s="221"/>
      <c r="G13" s="220" t="s">
        <v>135</v>
      </c>
      <c r="H13" s="222">
        <v>9</v>
      </c>
      <c r="I13" s="222">
        <v>9</v>
      </c>
      <c r="J13" s="222">
        <v>9</v>
      </c>
      <c r="K13" s="222">
        <v>0</v>
      </c>
      <c r="L13" s="235">
        <v>0</v>
      </c>
      <c r="M13" s="222">
        <v>9</v>
      </c>
      <c r="N13" s="222">
        <v>9</v>
      </c>
      <c r="O13" s="227">
        <v>1</v>
      </c>
      <c r="P13" s="222">
        <v>7</v>
      </c>
      <c r="Q13" s="222">
        <v>0</v>
      </c>
      <c r="R13" s="227">
        <v>0</v>
      </c>
      <c r="S13" s="222">
        <v>7</v>
      </c>
      <c r="T13" s="222">
        <v>3</v>
      </c>
      <c r="U13" s="227">
        <v>0.42859999999999998</v>
      </c>
      <c r="V13" s="222">
        <v>7</v>
      </c>
      <c r="W13" s="222">
        <v>5</v>
      </c>
      <c r="X13" s="227">
        <v>0.71430000000000005</v>
      </c>
      <c r="Y13" s="222">
        <v>9</v>
      </c>
      <c r="Z13" s="222">
        <v>6</v>
      </c>
      <c r="AA13" s="227">
        <v>0.66669999999999996</v>
      </c>
      <c r="AB13" s="222">
        <v>0</v>
      </c>
      <c r="AC13" s="235">
        <v>0</v>
      </c>
      <c r="AD13" s="222">
        <v>0</v>
      </c>
      <c r="AE13" s="227">
        <v>0</v>
      </c>
      <c r="AF13" s="222">
        <v>0</v>
      </c>
      <c r="AG13" s="227">
        <v>0</v>
      </c>
      <c r="AH13" s="222">
        <v>0</v>
      </c>
      <c r="AI13" s="227">
        <v>0</v>
      </c>
      <c r="AJ13" s="222">
        <v>0</v>
      </c>
      <c r="AK13" s="227">
        <v>0</v>
      </c>
      <c r="AL13" s="227">
        <v>9.4E-2</v>
      </c>
      <c r="AM13" s="227">
        <v>1.7100000000000001E-2</v>
      </c>
      <c r="AN13" s="227">
        <v>0.1026</v>
      </c>
      <c r="AO13" s="222">
        <v>8</v>
      </c>
      <c r="AP13" s="227">
        <v>0.88890000000000002</v>
      </c>
      <c r="AQ13" s="235">
        <v>2.38</v>
      </c>
      <c r="AR13" s="222">
        <v>9</v>
      </c>
      <c r="AS13" s="222">
        <v>8</v>
      </c>
      <c r="AT13" s="227">
        <v>0.88890000000000002</v>
      </c>
      <c r="AU13" s="235">
        <v>8</v>
      </c>
      <c r="AV13" s="235">
        <v>9</v>
      </c>
      <c r="AW13" s="235">
        <v>8</v>
      </c>
      <c r="AX13" s="235">
        <v>8</v>
      </c>
      <c r="AY13" s="235">
        <v>8.25</v>
      </c>
      <c r="AZ13" s="244">
        <v>8.18</v>
      </c>
      <c r="BA13" s="277"/>
      <c r="BB13" s="277"/>
      <c r="BC13" s="277">
        <v>8</v>
      </c>
      <c r="BD13" s="262" t="s">
        <v>78</v>
      </c>
      <c r="BE13" s="262">
        <v>0.75260000000000005</v>
      </c>
      <c r="BF13" s="278" t="s">
        <v>317</v>
      </c>
      <c r="BG13" s="279">
        <v>132566</v>
      </c>
      <c r="BH13" s="262" t="s">
        <v>79</v>
      </c>
      <c r="BI13" s="280">
        <v>4.5</v>
      </c>
      <c r="BJ13" s="262" t="s">
        <v>78</v>
      </c>
      <c r="BK13" s="262">
        <v>1</v>
      </c>
      <c r="BL13" s="262" t="s">
        <v>78</v>
      </c>
      <c r="BM13" s="262">
        <v>0.58330000000000004</v>
      </c>
    </row>
    <row r="14" spans="1:65" ht="14.25" customHeight="1" x14ac:dyDescent="0.2">
      <c r="A14" s="276" t="s">
        <v>127</v>
      </c>
      <c r="B14" s="219" t="s">
        <v>36</v>
      </c>
      <c r="C14" s="221" t="s">
        <v>37</v>
      </c>
      <c r="D14" s="219" t="s">
        <v>36</v>
      </c>
      <c r="E14" s="221" t="s">
        <v>37</v>
      </c>
      <c r="F14" s="221"/>
      <c r="G14" s="220" t="s">
        <v>135</v>
      </c>
      <c r="H14" s="222">
        <v>6</v>
      </c>
      <c r="I14" s="222">
        <v>6</v>
      </c>
      <c r="J14" s="222">
        <v>6</v>
      </c>
      <c r="K14" s="222">
        <v>1</v>
      </c>
      <c r="L14" s="235">
        <v>0</v>
      </c>
      <c r="M14" s="222">
        <v>6</v>
      </c>
      <c r="N14" s="222">
        <v>6</v>
      </c>
      <c r="O14" s="227">
        <v>1</v>
      </c>
      <c r="P14" s="222">
        <v>3</v>
      </c>
      <c r="Q14" s="222">
        <v>0</v>
      </c>
      <c r="R14" s="227">
        <v>0</v>
      </c>
      <c r="S14" s="222">
        <v>5</v>
      </c>
      <c r="T14" s="222">
        <v>0</v>
      </c>
      <c r="U14" s="227">
        <v>0</v>
      </c>
      <c r="V14" s="222">
        <v>5</v>
      </c>
      <c r="W14" s="222">
        <v>0</v>
      </c>
      <c r="X14" s="227">
        <v>0</v>
      </c>
      <c r="Y14" s="222">
        <v>6</v>
      </c>
      <c r="Z14" s="222">
        <v>4</v>
      </c>
      <c r="AA14" s="227">
        <v>0.66669999999999996</v>
      </c>
      <c r="AB14" s="222">
        <v>1</v>
      </c>
      <c r="AC14" s="235">
        <v>0</v>
      </c>
      <c r="AD14" s="222">
        <v>0</v>
      </c>
      <c r="AE14" s="227">
        <v>0</v>
      </c>
      <c r="AF14" s="222">
        <v>0</v>
      </c>
      <c r="AG14" s="227">
        <v>0</v>
      </c>
      <c r="AH14" s="222">
        <v>0</v>
      </c>
      <c r="AI14" s="227">
        <v>0</v>
      </c>
      <c r="AJ14" s="222">
        <v>0</v>
      </c>
      <c r="AK14" s="227">
        <v>0</v>
      </c>
      <c r="AL14" s="227">
        <v>6.4100000000000004E-2</v>
      </c>
      <c r="AM14" s="227">
        <v>0</v>
      </c>
      <c r="AN14" s="227">
        <v>6.4100000000000004E-2</v>
      </c>
      <c r="AO14" s="222">
        <v>5</v>
      </c>
      <c r="AP14" s="227">
        <v>0.83330000000000004</v>
      </c>
      <c r="AQ14" s="235">
        <v>2.6</v>
      </c>
      <c r="AR14" s="222">
        <v>6</v>
      </c>
      <c r="AS14" s="222">
        <v>5</v>
      </c>
      <c r="AT14" s="227">
        <v>0.83330000000000004</v>
      </c>
      <c r="AU14" s="235">
        <v>5</v>
      </c>
      <c r="AV14" s="235">
        <v>5</v>
      </c>
      <c r="AW14" s="235">
        <v>5</v>
      </c>
      <c r="AX14" s="235">
        <v>5</v>
      </c>
      <c r="AY14" s="235">
        <v>5</v>
      </c>
      <c r="AZ14" s="244">
        <v>4.92</v>
      </c>
      <c r="BA14" s="277"/>
      <c r="BB14" s="277"/>
      <c r="BC14" s="277">
        <v>6</v>
      </c>
      <c r="BD14" s="262" t="s">
        <v>79</v>
      </c>
      <c r="BE14" s="262">
        <v>0.79620000000000002</v>
      </c>
      <c r="BF14" s="278" t="s">
        <v>317</v>
      </c>
      <c r="BG14" s="279">
        <v>95179</v>
      </c>
      <c r="BH14" s="262" t="s">
        <v>79</v>
      </c>
      <c r="BI14" s="280">
        <v>3</v>
      </c>
      <c r="BJ14" s="262" t="s">
        <v>78</v>
      </c>
      <c r="BK14" s="262">
        <v>1</v>
      </c>
      <c r="BL14" s="262" t="s">
        <v>78</v>
      </c>
      <c r="BM14" s="262">
        <v>0.58330000000000004</v>
      </c>
    </row>
    <row r="15" spans="1:65" x14ac:dyDescent="0.2">
      <c r="A15" s="276" t="s">
        <v>127</v>
      </c>
      <c r="B15" s="219" t="s">
        <v>36</v>
      </c>
      <c r="C15" s="221" t="s">
        <v>137</v>
      </c>
      <c r="D15" s="219" t="s">
        <v>36</v>
      </c>
      <c r="E15" s="221" t="s">
        <v>137</v>
      </c>
      <c r="F15" s="221"/>
      <c r="G15" s="220" t="s">
        <v>135</v>
      </c>
      <c r="H15" s="222">
        <v>10</v>
      </c>
      <c r="I15" s="222">
        <v>10</v>
      </c>
      <c r="J15" s="222">
        <v>10</v>
      </c>
      <c r="K15" s="222">
        <v>1</v>
      </c>
      <c r="L15" s="235">
        <v>0</v>
      </c>
      <c r="M15" s="222">
        <v>10</v>
      </c>
      <c r="N15" s="222">
        <v>10</v>
      </c>
      <c r="O15" s="227">
        <v>1</v>
      </c>
      <c r="P15" s="222">
        <v>8</v>
      </c>
      <c r="Q15" s="222">
        <v>2</v>
      </c>
      <c r="R15" s="227">
        <v>0.25</v>
      </c>
      <c r="S15" s="222">
        <v>9</v>
      </c>
      <c r="T15" s="222">
        <v>6</v>
      </c>
      <c r="U15" s="227">
        <v>0.66669999999999996</v>
      </c>
      <c r="V15" s="222">
        <v>9</v>
      </c>
      <c r="W15" s="222">
        <v>5</v>
      </c>
      <c r="X15" s="227">
        <v>0.55559999999999998</v>
      </c>
      <c r="Y15" s="222">
        <v>10</v>
      </c>
      <c r="Z15" s="222">
        <v>10</v>
      </c>
      <c r="AA15" s="227">
        <v>1</v>
      </c>
      <c r="AB15" s="222">
        <v>1</v>
      </c>
      <c r="AC15" s="235">
        <v>0</v>
      </c>
      <c r="AD15" s="222">
        <v>0</v>
      </c>
      <c r="AE15" s="227">
        <v>0</v>
      </c>
      <c r="AF15" s="222">
        <v>0</v>
      </c>
      <c r="AG15" s="227">
        <v>0</v>
      </c>
      <c r="AH15" s="222">
        <v>0</v>
      </c>
      <c r="AI15" s="227">
        <v>0</v>
      </c>
      <c r="AJ15" s="222">
        <v>0</v>
      </c>
      <c r="AK15" s="227">
        <v>0</v>
      </c>
      <c r="AL15" s="227">
        <v>6.9199999999999998E-2</v>
      </c>
      <c r="AM15" s="227">
        <v>7.7000000000000002E-3</v>
      </c>
      <c r="AN15" s="227">
        <v>7.6899999999999996E-2</v>
      </c>
      <c r="AO15" s="222">
        <v>10</v>
      </c>
      <c r="AP15" s="227">
        <v>1</v>
      </c>
      <c r="AQ15" s="235">
        <v>3.1</v>
      </c>
      <c r="AR15" s="222">
        <v>10</v>
      </c>
      <c r="AS15" s="222">
        <v>9</v>
      </c>
      <c r="AT15" s="227">
        <v>0.9</v>
      </c>
      <c r="AU15" s="235">
        <v>8</v>
      </c>
      <c r="AV15" s="235">
        <v>9</v>
      </c>
      <c r="AW15" s="235">
        <v>8</v>
      </c>
      <c r="AX15" s="235">
        <v>8</v>
      </c>
      <c r="AY15" s="235">
        <v>8.25</v>
      </c>
      <c r="AZ15" s="244">
        <v>8.36</v>
      </c>
      <c r="BA15" s="277"/>
      <c r="BB15" s="277"/>
      <c r="BC15" s="277">
        <v>9</v>
      </c>
      <c r="BD15" s="262" t="s">
        <v>78</v>
      </c>
      <c r="BE15" s="262">
        <v>0.97479587568874904</v>
      </c>
      <c r="BF15" s="278" t="s">
        <v>319</v>
      </c>
      <c r="BG15" s="279">
        <v>94961</v>
      </c>
      <c r="BH15" s="262" t="s">
        <v>79</v>
      </c>
      <c r="BI15" s="280">
        <v>6</v>
      </c>
      <c r="BJ15" s="262" t="s">
        <v>79</v>
      </c>
      <c r="BK15" s="262">
        <v>1</v>
      </c>
      <c r="BL15" s="262" t="s">
        <v>78</v>
      </c>
      <c r="BM15" s="262">
        <v>0.58330000000000004</v>
      </c>
    </row>
    <row r="16" spans="1:65" x14ac:dyDescent="0.2">
      <c r="A16" s="276" t="s">
        <v>127</v>
      </c>
      <c r="B16" s="219" t="s">
        <v>138</v>
      </c>
      <c r="C16" s="219" t="s">
        <v>139</v>
      </c>
      <c r="D16" s="219" t="s">
        <v>138</v>
      </c>
      <c r="E16" s="219" t="s">
        <v>139</v>
      </c>
      <c r="F16" s="219"/>
      <c r="G16" s="218" t="s">
        <v>283</v>
      </c>
      <c r="H16" s="222">
        <v>84</v>
      </c>
      <c r="I16" s="222">
        <v>27</v>
      </c>
      <c r="J16" s="222">
        <v>39</v>
      </c>
      <c r="K16" s="222">
        <v>22</v>
      </c>
      <c r="L16" s="235">
        <v>0</v>
      </c>
      <c r="M16" s="222">
        <v>22</v>
      </c>
      <c r="N16" s="222">
        <v>22</v>
      </c>
      <c r="O16" s="227">
        <v>1</v>
      </c>
      <c r="P16" s="222">
        <v>10</v>
      </c>
      <c r="Q16" s="222">
        <v>0</v>
      </c>
      <c r="R16" s="227">
        <v>0</v>
      </c>
      <c r="S16" s="222">
        <v>10</v>
      </c>
      <c r="T16" s="222">
        <v>0</v>
      </c>
      <c r="U16" s="227">
        <v>0</v>
      </c>
      <c r="V16" s="222">
        <v>10</v>
      </c>
      <c r="W16" s="222">
        <v>0</v>
      </c>
      <c r="X16" s="227">
        <v>0</v>
      </c>
      <c r="Y16" s="222">
        <v>39</v>
      </c>
      <c r="Z16" s="222">
        <v>37</v>
      </c>
      <c r="AA16" s="227">
        <v>0.94869999999999999</v>
      </c>
      <c r="AB16" s="222">
        <v>22</v>
      </c>
      <c r="AC16" s="235">
        <v>0</v>
      </c>
      <c r="AD16" s="222">
        <v>0</v>
      </c>
      <c r="AE16" s="227">
        <v>0</v>
      </c>
      <c r="AF16" s="222">
        <v>0</v>
      </c>
      <c r="AG16" s="227">
        <v>0</v>
      </c>
      <c r="AH16" s="222">
        <v>0</v>
      </c>
      <c r="AI16" s="227">
        <v>0</v>
      </c>
      <c r="AJ16" s="222">
        <v>0</v>
      </c>
      <c r="AK16" s="227">
        <v>0</v>
      </c>
      <c r="AL16" s="227">
        <v>3.7000000000000002E-3</v>
      </c>
      <c r="AM16" s="227">
        <v>0</v>
      </c>
      <c r="AN16" s="227">
        <v>3.7000000000000002E-3</v>
      </c>
      <c r="AO16" s="222">
        <v>20</v>
      </c>
      <c r="AP16" s="227">
        <v>0.23810000000000001</v>
      </c>
      <c r="AQ16" s="235">
        <v>1.5</v>
      </c>
      <c r="AR16" s="222">
        <v>39</v>
      </c>
      <c r="AS16" s="222">
        <v>28</v>
      </c>
      <c r="AT16" s="227">
        <v>0.71789999999999998</v>
      </c>
      <c r="AU16" s="235">
        <v>19</v>
      </c>
      <c r="AV16" s="235">
        <v>17</v>
      </c>
      <c r="AW16" s="235">
        <v>4</v>
      </c>
      <c r="AX16" s="235">
        <v>8</v>
      </c>
      <c r="AY16" s="235">
        <v>12</v>
      </c>
      <c r="AZ16" s="244">
        <v>10.52</v>
      </c>
      <c r="BA16" s="277"/>
      <c r="BB16" s="277"/>
      <c r="BC16" s="277">
        <v>9</v>
      </c>
      <c r="BD16" s="262" t="s">
        <v>78</v>
      </c>
      <c r="BE16" s="262">
        <v>0.9367677756359678</v>
      </c>
      <c r="BF16" s="278" t="s">
        <v>317</v>
      </c>
      <c r="BG16" s="279">
        <v>98875</v>
      </c>
      <c r="BH16" s="262" t="s">
        <v>79</v>
      </c>
      <c r="BI16" s="280">
        <v>6</v>
      </c>
      <c r="BJ16" s="262" t="s">
        <v>78</v>
      </c>
      <c r="BK16" s="262" t="s">
        <v>322</v>
      </c>
      <c r="BL16" s="262" t="s">
        <v>78</v>
      </c>
      <c r="BM16" s="262">
        <v>0.88</v>
      </c>
    </row>
    <row r="17" spans="1:65" x14ac:dyDescent="0.2">
      <c r="A17" s="276" t="s">
        <v>127</v>
      </c>
      <c r="B17" s="219" t="s">
        <v>144</v>
      </c>
      <c r="C17" s="219" t="s">
        <v>39</v>
      </c>
      <c r="D17" s="219" t="s">
        <v>144</v>
      </c>
      <c r="E17" s="219" t="s">
        <v>39</v>
      </c>
      <c r="F17" s="219"/>
      <c r="G17" s="220" t="s">
        <v>38</v>
      </c>
      <c r="H17" s="222">
        <v>23</v>
      </c>
      <c r="I17" s="222">
        <v>10</v>
      </c>
      <c r="J17" s="222">
        <v>10</v>
      </c>
      <c r="K17" s="222">
        <v>4</v>
      </c>
      <c r="L17" s="235">
        <v>583.22</v>
      </c>
      <c r="M17" s="222">
        <v>4</v>
      </c>
      <c r="N17" s="222">
        <v>4</v>
      </c>
      <c r="O17" s="227">
        <v>1</v>
      </c>
      <c r="P17" s="222">
        <v>8</v>
      </c>
      <c r="Q17" s="222">
        <v>1</v>
      </c>
      <c r="R17" s="227">
        <v>0.125</v>
      </c>
      <c r="S17" s="222">
        <v>8</v>
      </c>
      <c r="T17" s="222">
        <v>1</v>
      </c>
      <c r="U17" s="227">
        <v>0.125</v>
      </c>
      <c r="V17" s="222">
        <v>8</v>
      </c>
      <c r="W17" s="222">
        <v>2</v>
      </c>
      <c r="X17" s="227">
        <v>0.25</v>
      </c>
      <c r="Y17" s="222">
        <v>10</v>
      </c>
      <c r="Z17" s="222">
        <v>10</v>
      </c>
      <c r="AA17" s="227">
        <v>1</v>
      </c>
      <c r="AB17" s="222">
        <v>4</v>
      </c>
      <c r="AC17" s="235">
        <v>24</v>
      </c>
      <c r="AD17" s="222">
        <v>0</v>
      </c>
      <c r="AE17" s="227">
        <v>0</v>
      </c>
      <c r="AF17" s="222">
        <v>0</v>
      </c>
      <c r="AG17" s="227">
        <v>0</v>
      </c>
      <c r="AH17" s="222">
        <v>0</v>
      </c>
      <c r="AI17" s="227">
        <v>0</v>
      </c>
      <c r="AJ17" s="222">
        <v>0</v>
      </c>
      <c r="AK17" s="227">
        <v>0</v>
      </c>
      <c r="AL17" s="227">
        <v>1.67E-2</v>
      </c>
      <c r="AM17" s="227">
        <v>6.7000000000000002E-3</v>
      </c>
      <c r="AN17" s="227">
        <v>2.3400000000000001E-2</v>
      </c>
      <c r="AO17" s="222">
        <v>2</v>
      </c>
      <c r="AP17" s="227">
        <v>8.6999999999999994E-2</v>
      </c>
      <c r="AQ17" s="235">
        <v>2</v>
      </c>
      <c r="AR17" s="222">
        <v>10</v>
      </c>
      <c r="AS17" s="222">
        <v>2</v>
      </c>
      <c r="AT17" s="227">
        <v>0.2</v>
      </c>
      <c r="AU17" s="235">
        <v>10</v>
      </c>
      <c r="AV17" s="235">
        <v>8</v>
      </c>
      <c r="AW17" s="235">
        <v>10</v>
      </c>
      <c r="AX17" s="235">
        <v>10</v>
      </c>
      <c r="AY17" s="235">
        <v>9.5</v>
      </c>
      <c r="AZ17" s="244">
        <v>9.6300000000000008</v>
      </c>
      <c r="BA17" s="277"/>
      <c r="BB17" s="277"/>
      <c r="BC17" s="277">
        <v>10</v>
      </c>
      <c r="BD17" s="262"/>
      <c r="BE17" s="262">
        <v>0</v>
      </c>
      <c r="BF17" s="278"/>
      <c r="BG17" s="279">
        <v>64325</v>
      </c>
      <c r="BH17" s="262" t="s">
        <v>79</v>
      </c>
      <c r="BI17" s="280" t="s">
        <v>324</v>
      </c>
      <c r="BJ17" s="262" t="s">
        <v>78</v>
      </c>
      <c r="BK17" s="262" t="s">
        <v>322</v>
      </c>
      <c r="BL17" s="262"/>
      <c r="BM17" s="262">
        <v>1</v>
      </c>
    </row>
    <row r="18" spans="1:65" x14ac:dyDescent="0.2">
      <c r="A18" s="276" t="s">
        <v>127</v>
      </c>
      <c r="B18" s="221" t="s">
        <v>145</v>
      </c>
      <c r="C18" s="221" t="s">
        <v>266</v>
      </c>
      <c r="D18" s="221" t="s">
        <v>145</v>
      </c>
      <c r="E18" s="221" t="s">
        <v>266</v>
      </c>
      <c r="F18" s="221"/>
      <c r="G18" s="220" t="s">
        <v>135</v>
      </c>
      <c r="H18" s="222">
        <v>1</v>
      </c>
      <c r="I18" s="222">
        <v>1</v>
      </c>
      <c r="J18" s="222">
        <v>1</v>
      </c>
      <c r="K18" s="222">
        <v>0</v>
      </c>
      <c r="L18" s="235">
        <v>0</v>
      </c>
      <c r="M18" s="222">
        <v>1</v>
      </c>
      <c r="N18" s="222">
        <v>1</v>
      </c>
      <c r="O18" s="227">
        <v>1</v>
      </c>
      <c r="P18" s="222">
        <v>0</v>
      </c>
      <c r="Q18" s="222">
        <v>0</v>
      </c>
      <c r="R18" s="227">
        <v>0</v>
      </c>
      <c r="S18" s="222">
        <v>0</v>
      </c>
      <c r="T18" s="222">
        <v>0</v>
      </c>
      <c r="U18" s="227">
        <v>0</v>
      </c>
      <c r="V18" s="222">
        <v>0</v>
      </c>
      <c r="W18" s="222">
        <v>0</v>
      </c>
      <c r="X18" s="227">
        <v>0</v>
      </c>
      <c r="Y18" s="222">
        <v>1</v>
      </c>
      <c r="Z18" s="222">
        <v>1</v>
      </c>
      <c r="AA18" s="227">
        <v>1</v>
      </c>
      <c r="AB18" s="222">
        <v>0</v>
      </c>
      <c r="AC18" s="235">
        <v>0</v>
      </c>
      <c r="AD18" s="222">
        <v>0</v>
      </c>
      <c r="AE18" s="227">
        <v>0</v>
      </c>
      <c r="AF18" s="222">
        <v>0</v>
      </c>
      <c r="AG18" s="227">
        <v>0</v>
      </c>
      <c r="AH18" s="222">
        <v>0</v>
      </c>
      <c r="AI18" s="227">
        <v>0</v>
      </c>
      <c r="AJ18" s="222">
        <v>0</v>
      </c>
      <c r="AK18" s="227">
        <v>0</v>
      </c>
      <c r="AL18" s="227">
        <v>0</v>
      </c>
      <c r="AM18" s="227">
        <v>0</v>
      </c>
      <c r="AN18" s="227">
        <v>0</v>
      </c>
      <c r="AO18" s="222">
        <v>1</v>
      </c>
      <c r="AP18" s="227">
        <v>1</v>
      </c>
      <c r="AQ18" s="235">
        <v>3</v>
      </c>
      <c r="AR18" s="222">
        <v>1</v>
      </c>
      <c r="AS18" s="222">
        <v>0</v>
      </c>
      <c r="AT18" s="227">
        <v>0</v>
      </c>
      <c r="AU18" s="235">
        <v>0</v>
      </c>
      <c r="AV18" s="235">
        <v>1</v>
      </c>
      <c r="AW18" s="235">
        <v>0</v>
      </c>
      <c r="AX18" s="235">
        <v>0</v>
      </c>
      <c r="AY18" s="235">
        <v>0.25</v>
      </c>
      <c r="AZ18" s="244">
        <v>0.25</v>
      </c>
      <c r="BA18" s="277"/>
      <c r="BB18" s="277"/>
      <c r="BC18" s="277">
        <v>1</v>
      </c>
      <c r="BD18" s="262" t="s">
        <v>79</v>
      </c>
      <c r="BE18" s="262">
        <v>0.43006684323369904</v>
      </c>
      <c r="BF18" s="278"/>
      <c r="BG18" s="279">
        <v>8056</v>
      </c>
      <c r="BH18" s="262" t="s">
        <v>79</v>
      </c>
      <c r="BI18" s="280">
        <v>3</v>
      </c>
      <c r="BJ18" s="262" t="s">
        <v>78</v>
      </c>
      <c r="BK18" s="262">
        <v>1</v>
      </c>
      <c r="BL18" s="262" t="s">
        <v>78</v>
      </c>
      <c r="BM18" s="262">
        <v>1</v>
      </c>
    </row>
    <row r="19" spans="1:65" x14ac:dyDescent="0.2">
      <c r="A19" s="276" t="s">
        <v>127</v>
      </c>
      <c r="B19" s="221" t="s">
        <v>145</v>
      </c>
      <c r="C19" s="221" t="s">
        <v>147</v>
      </c>
      <c r="D19" s="221" t="s">
        <v>145</v>
      </c>
      <c r="E19" s="221" t="s">
        <v>147</v>
      </c>
      <c r="F19" s="221"/>
      <c r="G19" s="220" t="s">
        <v>135</v>
      </c>
      <c r="H19" s="222">
        <v>86</v>
      </c>
      <c r="I19" s="222">
        <v>47</v>
      </c>
      <c r="J19" s="222">
        <v>59</v>
      </c>
      <c r="K19" s="222">
        <v>49</v>
      </c>
      <c r="L19" s="235">
        <v>0</v>
      </c>
      <c r="M19" s="222">
        <v>86</v>
      </c>
      <c r="N19" s="222">
        <v>83</v>
      </c>
      <c r="O19" s="227">
        <v>0.96509999999999996</v>
      </c>
      <c r="P19" s="222">
        <v>35</v>
      </c>
      <c r="Q19" s="222">
        <v>2</v>
      </c>
      <c r="R19" s="227">
        <v>5.7099999999999998E-2</v>
      </c>
      <c r="S19" s="222">
        <v>36</v>
      </c>
      <c r="T19" s="222">
        <v>6</v>
      </c>
      <c r="U19" s="227">
        <v>0.16669999999999999</v>
      </c>
      <c r="V19" s="222">
        <v>36</v>
      </c>
      <c r="W19" s="222">
        <v>24</v>
      </c>
      <c r="X19" s="227">
        <v>0.66669999999999996</v>
      </c>
      <c r="Y19" s="222">
        <v>59</v>
      </c>
      <c r="Z19" s="222">
        <v>56</v>
      </c>
      <c r="AA19" s="227">
        <v>0.94920000000000004</v>
      </c>
      <c r="AB19" s="222">
        <v>46</v>
      </c>
      <c r="AC19" s="235">
        <v>0</v>
      </c>
      <c r="AD19" s="222">
        <v>1</v>
      </c>
      <c r="AE19" s="227">
        <v>2.1700000000000001E-2</v>
      </c>
      <c r="AF19" s="222">
        <v>2</v>
      </c>
      <c r="AG19" s="227">
        <v>4.3499999999999997E-2</v>
      </c>
      <c r="AH19" s="222">
        <v>0</v>
      </c>
      <c r="AI19" s="227">
        <v>0</v>
      </c>
      <c r="AJ19" s="222">
        <v>3</v>
      </c>
      <c r="AK19" s="227">
        <v>6.5199999999999994E-2</v>
      </c>
      <c r="AL19" s="227">
        <v>0</v>
      </c>
      <c r="AM19" s="227">
        <v>0</v>
      </c>
      <c r="AN19" s="227">
        <v>0</v>
      </c>
      <c r="AO19" s="222">
        <v>60</v>
      </c>
      <c r="AP19" s="227">
        <v>0.69769999999999999</v>
      </c>
      <c r="AQ19" s="235">
        <v>2.2200000000000002</v>
      </c>
      <c r="AR19" s="222">
        <v>59</v>
      </c>
      <c r="AS19" s="222">
        <v>22</v>
      </c>
      <c r="AT19" s="227">
        <v>0.37290000000000001</v>
      </c>
      <c r="AU19" s="235">
        <v>28</v>
      </c>
      <c r="AV19" s="235">
        <v>22</v>
      </c>
      <c r="AW19" s="235">
        <v>18</v>
      </c>
      <c r="AX19" s="235">
        <v>29</v>
      </c>
      <c r="AY19" s="235">
        <v>24.25</v>
      </c>
      <c r="AZ19" s="244">
        <v>23.96</v>
      </c>
      <c r="BA19" s="277"/>
      <c r="BB19" s="277"/>
      <c r="BC19" s="277">
        <v>21</v>
      </c>
      <c r="BD19" s="262" t="s">
        <v>78</v>
      </c>
      <c r="BE19" s="262">
        <v>1</v>
      </c>
      <c r="BF19" s="278" t="s">
        <v>320</v>
      </c>
      <c r="BG19" s="279">
        <v>188376</v>
      </c>
      <c r="BH19" s="262" t="s">
        <v>79</v>
      </c>
      <c r="BI19" s="280">
        <v>4.5</v>
      </c>
      <c r="BJ19" s="262" t="s">
        <v>78</v>
      </c>
      <c r="BK19" s="262">
        <v>1</v>
      </c>
      <c r="BL19" s="262" t="s">
        <v>78</v>
      </c>
      <c r="BM19" s="262">
        <v>1</v>
      </c>
    </row>
    <row r="20" spans="1:65" x14ac:dyDescent="0.2">
      <c r="A20" s="276" t="s">
        <v>127</v>
      </c>
      <c r="B20" s="221" t="s">
        <v>145</v>
      </c>
      <c r="C20" s="219" t="s">
        <v>146</v>
      </c>
      <c r="D20" s="221" t="s">
        <v>145</v>
      </c>
      <c r="E20" s="219" t="s">
        <v>146</v>
      </c>
      <c r="F20" s="219"/>
      <c r="G20" s="220" t="s">
        <v>283</v>
      </c>
      <c r="H20" s="222">
        <v>68</v>
      </c>
      <c r="I20" s="222">
        <v>38</v>
      </c>
      <c r="J20" s="222">
        <v>44</v>
      </c>
      <c r="K20" s="222">
        <v>58</v>
      </c>
      <c r="L20" s="235">
        <v>123.29</v>
      </c>
      <c r="M20" s="222">
        <v>58</v>
      </c>
      <c r="N20" s="222">
        <v>48</v>
      </c>
      <c r="O20" s="227">
        <v>0.8276</v>
      </c>
      <c r="P20" s="222">
        <v>39</v>
      </c>
      <c r="Q20" s="222">
        <v>11</v>
      </c>
      <c r="R20" s="227">
        <v>0.28210000000000002</v>
      </c>
      <c r="S20" s="222">
        <v>39</v>
      </c>
      <c r="T20" s="222">
        <v>4</v>
      </c>
      <c r="U20" s="227">
        <v>0.1026</v>
      </c>
      <c r="V20" s="222">
        <v>39</v>
      </c>
      <c r="W20" s="222">
        <v>14</v>
      </c>
      <c r="X20" s="227">
        <v>0.35899999999999999</v>
      </c>
      <c r="Y20" s="222">
        <v>44</v>
      </c>
      <c r="Z20" s="222">
        <v>39</v>
      </c>
      <c r="AA20" s="227">
        <v>0.88639999999999997</v>
      </c>
      <c r="AB20" s="222">
        <v>48</v>
      </c>
      <c r="AC20" s="235">
        <v>3.96</v>
      </c>
      <c r="AD20" s="222">
        <v>0</v>
      </c>
      <c r="AE20" s="227">
        <v>0</v>
      </c>
      <c r="AF20" s="222">
        <v>0</v>
      </c>
      <c r="AG20" s="227">
        <v>0</v>
      </c>
      <c r="AH20" s="222">
        <v>0</v>
      </c>
      <c r="AI20" s="227">
        <v>0</v>
      </c>
      <c r="AJ20" s="222">
        <v>0</v>
      </c>
      <c r="AK20" s="227">
        <v>0</v>
      </c>
      <c r="AL20" s="227">
        <v>0</v>
      </c>
      <c r="AM20" s="227">
        <v>0</v>
      </c>
      <c r="AN20" s="227">
        <v>0</v>
      </c>
      <c r="AO20" s="222">
        <v>36</v>
      </c>
      <c r="AP20" s="227">
        <v>0.52939999999999998</v>
      </c>
      <c r="AQ20" s="235">
        <v>1.58</v>
      </c>
      <c r="AR20" s="222">
        <v>44</v>
      </c>
      <c r="AS20" s="222">
        <v>26</v>
      </c>
      <c r="AT20" s="227">
        <v>0.59089999999999998</v>
      </c>
      <c r="AU20" s="235">
        <v>12</v>
      </c>
      <c r="AV20" s="235">
        <v>6</v>
      </c>
      <c r="AW20" s="235">
        <v>14</v>
      </c>
      <c r="AX20" s="235">
        <v>13</v>
      </c>
      <c r="AY20" s="235">
        <v>11.25</v>
      </c>
      <c r="AZ20" s="244">
        <v>11.61</v>
      </c>
      <c r="BA20" s="277"/>
      <c r="BB20" s="277"/>
      <c r="BC20" s="277">
        <v>10</v>
      </c>
      <c r="BD20" s="262" t="s">
        <v>79</v>
      </c>
      <c r="BE20" s="262">
        <v>1</v>
      </c>
      <c r="BF20" s="278" t="s">
        <v>319</v>
      </c>
      <c r="BG20" s="279">
        <v>131929</v>
      </c>
      <c r="BH20" s="262" t="s">
        <v>79</v>
      </c>
      <c r="BI20" s="280">
        <v>3</v>
      </c>
      <c r="BJ20" s="262" t="s">
        <v>78</v>
      </c>
      <c r="BK20" s="262" t="s">
        <v>322</v>
      </c>
      <c r="BL20" s="262" t="s">
        <v>78</v>
      </c>
      <c r="BM20" s="262">
        <v>1</v>
      </c>
    </row>
    <row r="21" spans="1:65" x14ac:dyDescent="0.2">
      <c r="A21" s="276" t="s">
        <v>127</v>
      </c>
      <c r="B21" s="219" t="s">
        <v>148</v>
      </c>
      <c r="C21" s="221" t="s">
        <v>222</v>
      </c>
      <c r="D21" s="219" t="s">
        <v>148</v>
      </c>
      <c r="E21" s="221" t="s">
        <v>222</v>
      </c>
      <c r="F21" s="221"/>
      <c r="G21" s="220" t="s">
        <v>135</v>
      </c>
      <c r="H21" s="222">
        <v>5</v>
      </c>
      <c r="I21" s="222">
        <v>5</v>
      </c>
      <c r="J21" s="222">
        <v>5</v>
      </c>
      <c r="K21" s="222">
        <v>2</v>
      </c>
      <c r="L21" s="235">
        <v>0</v>
      </c>
      <c r="M21" s="222">
        <v>5</v>
      </c>
      <c r="N21" s="222">
        <v>4</v>
      </c>
      <c r="O21" s="227">
        <v>0.8</v>
      </c>
      <c r="P21" s="222">
        <v>4</v>
      </c>
      <c r="Q21" s="222">
        <v>0</v>
      </c>
      <c r="R21" s="227">
        <v>0</v>
      </c>
      <c r="S21" s="222">
        <v>4</v>
      </c>
      <c r="T21" s="222">
        <v>2</v>
      </c>
      <c r="U21" s="227">
        <v>0.5</v>
      </c>
      <c r="V21" s="222">
        <v>4</v>
      </c>
      <c r="W21" s="222">
        <v>3</v>
      </c>
      <c r="X21" s="227">
        <v>0.75</v>
      </c>
      <c r="Y21" s="222">
        <v>5</v>
      </c>
      <c r="Z21" s="222">
        <v>4</v>
      </c>
      <c r="AA21" s="227">
        <v>0.8</v>
      </c>
      <c r="AB21" s="222">
        <v>1</v>
      </c>
      <c r="AC21" s="235">
        <v>0</v>
      </c>
      <c r="AD21" s="222">
        <v>0</v>
      </c>
      <c r="AE21" s="227">
        <v>0</v>
      </c>
      <c r="AF21" s="222">
        <v>0</v>
      </c>
      <c r="AG21" s="227">
        <v>0</v>
      </c>
      <c r="AH21" s="222">
        <v>0</v>
      </c>
      <c r="AI21" s="227">
        <v>0</v>
      </c>
      <c r="AJ21" s="222">
        <v>0</v>
      </c>
      <c r="AK21" s="227">
        <v>0</v>
      </c>
      <c r="AL21" s="227">
        <v>4.6199999999999998E-2</v>
      </c>
      <c r="AM21" s="227">
        <v>0</v>
      </c>
      <c r="AN21" s="227">
        <v>4.6199999999999998E-2</v>
      </c>
      <c r="AO21" s="222">
        <v>5</v>
      </c>
      <c r="AP21" s="227">
        <v>1</v>
      </c>
      <c r="AQ21" s="235">
        <v>2</v>
      </c>
      <c r="AR21" s="222">
        <v>5</v>
      </c>
      <c r="AS21" s="222">
        <v>4</v>
      </c>
      <c r="AT21" s="227">
        <v>0.8</v>
      </c>
      <c r="AU21" s="235">
        <v>4</v>
      </c>
      <c r="AV21" s="235">
        <v>3</v>
      </c>
      <c r="AW21" s="235">
        <v>4</v>
      </c>
      <c r="AX21" s="235">
        <v>4</v>
      </c>
      <c r="AY21" s="235">
        <v>3.75</v>
      </c>
      <c r="AZ21" s="244">
        <v>3.7</v>
      </c>
      <c r="BA21" s="277"/>
      <c r="BB21" s="277"/>
      <c r="BC21" s="277">
        <v>4</v>
      </c>
      <c r="BD21" s="262" t="s">
        <v>78</v>
      </c>
      <c r="BE21" s="262">
        <v>0.97774084406719297</v>
      </c>
      <c r="BF21" s="278" t="s">
        <v>317</v>
      </c>
      <c r="BG21" s="279">
        <v>17595</v>
      </c>
      <c r="BH21" s="262" t="s">
        <v>79</v>
      </c>
      <c r="BI21" s="280">
        <v>3</v>
      </c>
      <c r="BJ21" s="262" t="s">
        <v>78</v>
      </c>
      <c r="BK21" s="262">
        <v>1</v>
      </c>
      <c r="BL21" s="262" t="s">
        <v>78</v>
      </c>
      <c r="BM21" s="262">
        <v>1</v>
      </c>
    </row>
    <row r="22" spans="1:65" x14ac:dyDescent="0.2">
      <c r="A22" s="276" t="s">
        <v>127</v>
      </c>
      <c r="B22" s="219" t="s">
        <v>148</v>
      </c>
      <c r="C22" s="219" t="s">
        <v>225</v>
      </c>
      <c r="D22" s="219" t="s">
        <v>148</v>
      </c>
      <c r="E22" s="219" t="s">
        <v>225</v>
      </c>
      <c r="F22" s="219"/>
      <c r="G22" s="218" t="s">
        <v>283</v>
      </c>
      <c r="H22" s="222">
        <v>37</v>
      </c>
      <c r="I22" s="222">
        <v>18</v>
      </c>
      <c r="J22" s="222">
        <v>23</v>
      </c>
      <c r="K22" s="222">
        <v>32</v>
      </c>
      <c r="L22" s="235">
        <v>0</v>
      </c>
      <c r="M22" s="222">
        <v>32</v>
      </c>
      <c r="N22" s="222">
        <v>32</v>
      </c>
      <c r="O22" s="227">
        <v>1</v>
      </c>
      <c r="P22" s="222">
        <v>23</v>
      </c>
      <c r="Q22" s="222">
        <v>2</v>
      </c>
      <c r="R22" s="227">
        <v>8.6999999999999994E-2</v>
      </c>
      <c r="S22" s="222">
        <v>23</v>
      </c>
      <c r="T22" s="222">
        <v>1</v>
      </c>
      <c r="U22" s="227">
        <v>4.3499999999999997E-2</v>
      </c>
      <c r="V22" s="222">
        <v>23</v>
      </c>
      <c r="W22" s="222">
        <v>3</v>
      </c>
      <c r="X22" s="227">
        <v>0.13039999999999999</v>
      </c>
      <c r="Y22" s="222">
        <v>23</v>
      </c>
      <c r="Z22" s="222">
        <v>21</v>
      </c>
      <c r="AA22" s="227">
        <v>0.91300000000000003</v>
      </c>
      <c r="AB22" s="222">
        <v>32</v>
      </c>
      <c r="AC22" s="235">
        <v>0</v>
      </c>
      <c r="AD22" s="222">
        <v>1</v>
      </c>
      <c r="AE22" s="227">
        <v>3.1300000000000001E-2</v>
      </c>
      <c r="AF22" s="222">
        <v>0</v>
      </c>
      <c r="AG22" s="227">
        <v>0</v>
      </c>
      <c r="AH22" s="222">
        <v>0</v>
      </c>
      <c r="AI22" s="227">
        <v>0</v>
      </c>
      <c r="AJ22" s="222">
        <v>1</v>
      </c>
      <c r="AK22" s="227">
        <v>3.1300000000000001E-2</v>
      </c>
      <c r="AL22" s="227">
        <v>4.1999999999999997E-3</v>
      </c>
      <c r="AM22" s="227">
        <v>8.3000000000000001E-3</v>
      </c>
      <c r="AN22" s="227">
        <v>1.2500000000000001E-2</v>
      </c>
      <c r="AO22" s="222">
        <v>9</v>
      </c>
      <c r="AP22" s="227">
        <v>0.2432</v>
      </c>
      <c r="AQ22" s="235">
        <v>1.78</v>
      </c>
      <c r="AR22" s="222">
        <v>23</v>
      </c>
      <c r="AS22" s="222">
        <v>22</v>
      </c>
      <c r="AT22" s="227">
        <v>0.95650000000000002</v>
      </c>
      <c r="AU22" s="235">
        <v>13</v>
      </c>
      <c r="AV22" s="235">
        <v>1</v>
      </c>
      <c r="AW22" s="235">
        <v>12</v>
      </c>
      <c r="AX22" s="235">
        <v>15</v>
      </c>
      <c r="AY22" s="235">
        <v>10.25</v>
      </c>
      <c r="AZ22" s="244">
        <v>11.24</v>
      </c>
      <c r="BA22" s="277"/>
      <c r="BB22" s="277"/>
      <c r="BC22" s="277">
        <v>10</v>
      </c>
      <c r="BD22" s="262" t="s">
        <v>78</v>
      </c>
      <c r="BE22" s="262">
        <v>0.9814536937068824</v>
      </c>
      <c r="BF22" s="278" t="s">
        <v>320</v>
      </c>
      <c r="BG22" s="279">
        <v>112066</v>
      </c>
      <c r="BH22" s="262" t="s">
        <v>79</v>
      </c>
      <c r="BI22" s="280">
        <v>1.5</v>
      </c>
      <c r="BJ22" s="262" t="s">
        <v>78</v>
      </c>
      <c r="BK22" s="262" t="s">
        <v>322</v>
      </c>
      <c r="BL22" s="262" t="s">
        <v>78</v>
      </c>
      <c r="BM22" s="262">
        <v>1</v>
      </c>
    </row>
    <row r="23" spans="1:65" x14ac:dyDescent="0.2">
      <c r="A23" s="276" t="s">
        <v>127</v>
      </c>
      <c r="B23" s="219" t="s">
        <v>148</v>
      </c>
      <c r="C23" s="219" t="s">
        <v>221</v>
      </c>
      <c r="D23" s="219" t="s">
        <v>148</v>
      </c>
      <c r="E23" s="219" t="s">
        <v>221</v>
      </c>
      <c r="F23" s="219"/>
      <c r="G23" s="220" t="s">
        <v>135</v>
      </c>
      <c r="H23" s="222">
        <v>23</v>
      </c>
      <c r="I23" s="222">
        <v>23</v>
      </c>
      <c r="J23" s="222">
        <v>23</v>
      </c>
      <c r="K23" s="222">
        <v>3</v>
      </c>
      <c r="L23" s="235">
        <v>0</v>
      </c>
      <c r="M23" s="222">
        <v>23</v>
      </c>
      <c r="N23" s="222">
        <v>21</v>
      </c>
      <c r="O23" s="227">
        <v>0.91300000000000003</v>
      </c>
      <c r="P23" s="222">
        <v>16</v>
      </c>
      <c r="Q23" s="222">
        <v>2</v>
      </c>
      <c r="R23" s="227">
        <v>0.125</v>
      </c>
      <c r="S23" s="222">
        <v>16</v>
      </c>
      <c r="T23" s="222">
        <v>8</v>
      </c>
      <c r="U23" s="227">
        <v>0.5</v>
      </c>
      <c r="V23" s="222">
        <v>16</v>
      </c>
      <c r="W23" s="222">
        <v>12</v>
      </c>
      <c r="X23" s="227">
        <v>0.75</v>
      </c>
      <c r="Y23" s="222">
        <v>23</v>
      </c>
      <c r="Z23" s="222">
        <v>23</v>
      </c>
      <c r="AA23" s="227">
        <v>1</v>
      </c>
      <c r="AB23" s="222">
        <v>1</v>
      </c>
      <c r="AC23" s="235">
        <v>0</v>
      </c>
      <c r="AD23" s="222">
        <v>0</v>
      </c>
      <c r="AE23" s="227">
        <v>0</v>
      </c>
      <c r="AF23" s="222">
        <v>0</v>
      </c>
      <c r="AG23" s="227">
        <v>0</v>
      </c>
      <c r="AH23" s="222">
        <v>0</v>
      </c>
      <c r="AI23" s="227">
        <v>0</v>
      </c>
      <c r="AJ23" s="222">
        <v>0</v>
      </c>
      <c r="AK23" s="227">
        <v>0</v>
      </c>
      <c r="AL23" s="227">
        <v>4.3499999999999997E-2</v>
      </c>
      <c r="AM23" s="227">
        <v>0</v>
      </c>
      <c r="AN23" s="227">
        <v>4.3499999999999997E-2</v>
      </c>
      <c r="AO23" s="222">
        <v>23</v>
      </c>
      <c r="AP23" s="227">
        <v>1</v>
      </c>
      <c r="AQ23" s="235">
        <v>1.83</v>
      </c>
      <c r="AR23" s="222">
        <v>23</v>
      </c>
      <c r="AS23" s="222">
        <v>23</v>
      </c>
      <c r="AT23" s="227">
        <v>1</v>
      </c>
      <c r="AU23" s="235">
        <v>17</v>
      </c>
      <c r="AV23" s="235">
        <v>20</v>
      </c>
      <c r="AW23" s="235">
        <v>15</v>
      </c>
      <c r="AX23" s="235">
        <v>17</v>
      </c>
      <c r="AY23" s="235">
        <v>17.25</v>
      </c>
      <c r="AZ23" s="244">
        <v>16.989999999999998</v>
      </c>
      <c r="BA23" s="277"/>
      <c r="BB23" s="277"/>
      <c r="BC23" s="277">
        <v>20</v>
      </c>
      <c r="BD23" s="262" t="s">
        <v>78</v>
      </c>
      <c r="BE23" s="262">
        <v>0.5679483899265324</v>
      </c>
      <c r="BF23" s="278" t="s">
        <v>317</v>
      </c>
      <c r="BG23" s="279">
        <v>176634</v>
      </c>
      <c r="BH23" s="262" t="s">
        <v>79</v>
      </c>
      <c r="BI23" s="280">
        <v>4.5</v>
      </c>
      <c r="BJ23" s="262" t="s">
        <v>78</v>
      </c>
      <c r="BK23" s="262">
        <v>1</v>
      </c>
      <c r="BL23" s="262" t="s">
        <v>79</v>
      </c>
      <c r="BM23" s="262">
        <v>1</v>
      </c>
    </row>
    <row r="24" spans="1:65" x14ac:dyDescent="0.2">
      <c r="A24" s="276" t="s">
        <v>127</v>
      </c>
      <c r="B24" s="219" t="s">
        <v>148</v>
      </c>
      <c r="C24" s="219" t="s">
        <v>223</v>
      </c>
      <c r="D24" s="219" t="s">
        <v>148</v>
      </c>
      <c r="E24" s="219" t="s">
        <v>223</v>
      </c>
      <c r="F24" s="219"/>
      <c r="G24" s="220" t="s">
        <v>135</v>
      </c>
      <c r="H24" s="222">
        <v>56</v>
      </c>
      <c r="I24" s="222">
        <v>28</v>
      </c>
      <c r="J24" s="222">
        <v>34</v>
      </c>
      <c r="K24" s="222">
        <v>10</v>
      </c>
      <c r="L24" s="235">
        <v>0</v>
      </c>
      <c r="M24" s="222">
        <v>56</v>
      </c>
      <c r="N24" s="222">
        <v>53</v>
      </c>
      <c r="O24" s="227">
        <v>0.94640000000000002</v>
      </c>
      <c r="P24" s="222">
        <v>27</v>
      </c>
      <c r="Q24" s="222">
        <v>3</v>
      </c>
      <c r="R24" s="227">
        <v>0.1111</v>
      </c>
      <c r="S24" s="222">
        <v>27</v>
      </c>
      <c r="T24" s="222">
        <v>12</v>
      </c>
      <c r="U24" s="227">
        <v>0.44440000000000002</v>
      </c>
      <c r="V24" s="222">
        <v>27</v>
      </c>
      <c r="W24" s="222">
        <v>15</v>
      </c>
      <c r="X24" s="227">
        <v>0.55559999999999998</v>
      </c>
      <c r="Y24" s="222">
        <v>34</v>
      </c>
      <c r="Z24" s="222">
        <v>33</v>
      </c>
      <c r="AA24" s="227">
        <v>0.97060000000000002</v>
      </c>
      <c r="AB24" s="222">
        <v>7</v>
      </c>
      <c r="AC24" s="235">
        <v>0</v>
      </c>
      <c r="AD24" s="222">
        <v>0</v>
      </c>
      <c r="AE24" s="227">
        <v>0</v>
      </c>
      <c r="AF24" s="222">
        <v>0</v>
      </c>
      <c r="AG24" s="227">
        <v>0</v>
      </c>
      <c r="AH24" s="222">
        <v>0</v>
      </c>
      <c r="AI24" s="227">
        <v>0</v>
      </c>
      <c r="AJ24" s="222">
        <v>0</v>
      </c>
      <c r="AK24" s="227">
        <v>0</v>
      </c>
      <c r="AL24" s="227">
        <v>3.1600000000000003E-2</v>
      </c>
      <c r="AM24" s="227">
        <v>1.4E-3</v>
      </c>
      <c r="AN24" s="227">
        <v>3.3000000000000002E-2</v>
      </c>
      <c r="AO24" s="222">
        <v>26</v>
      </c>
      <c r="AP24" s="227">
        <v>0.46429999999999999</v>
      </c>
      <c r="AQ24" s="235">
        <v>1.46</v>
      </c>
      <c r="AR24" s="222">
        <v>34</v>
      </c>
      <c r="AS24" s="222">
        <v>29</v>
      </c>
      <c r="AT24" s="227">
        <v>0.85289999999999999</v>
      </c>
      <c r="AU24" s="235">
        <v>24</v>
      </c>
      <c r="AV24" s="235">
        <v>24</v>
      </c>
      <c r="AW24" s="235">
        <v>23</v>
      </c>
      <c r="AX24" s="235">
        <v>23</v>
      </c>
      <c r="AY24" s="235">
        <v>23.5</v>
      </c>
      <c r="AZ24" s="244">
        <v>23.08</v>
      </c>
      <c r="BA24" s="277"/>
      <c r="BB24" s="277"/>
      <c r="BC24" s="277">
        <v>20</v>
      </c>
      <c r="BD24" s="262" t="s">
        <v>79</v>
      </c>
      <c r="BE24" s="262">
        <v>0.9119074772640875</v>
      </c>
      <c r="BF24" s="278" t="s">
        <v>317</v>
      </c>
      <c r="BG24" s="279">
        <v>210594</v>
      </c>
      <c r="BH24" s="262" t="s">
        <v>79</v>
      </c>
      <c r="BI24" s="280">
        <v>3</v>
      </c>
      <c r="BJ24" s="262" t="s">
        <v>78</v>
      </c>
      <c r="BK24" s="262">
        <v>1</v>
      </c>
      <c r="BL24" s="262" t="s">
        <v>78</v>
      </c>
      <c r="BM24" s="262">
        <v>1</v>
      </c>
    </row>
    <row r="25" spans="1:65" x14ac:dyDescent="0.2">
      <c r="A25" s="276" t="s">
        <v>127</v>
      </c>
      <c r="B25" s="219" t="s">
        <v>148</v>
      </c>
      <c r="C25" s="219" t="s">
        <v>267</v>
      </c>
      <c r="D25" s="219" t="s">
        <v>148</v>
      </c>
      <c r="E25" s="219" t="s">
        <v>267</v>
      </c>
      <c r="F25" s="219"/>
      <c r="G25" s="220" t="s">
        <v>135</v>
      </c>
      <c r="H25" s="223">
        <v>20</v>
      </c>
      <c r="I25" s="223">
        <v>8</v>
      </c>
      <c r="J25" s="222">
        <v>13</v>
      </c>
      <c r="K25" s="222">
        <v>3</v>
      </c>
      <c r="L25" s="235">
        <v>0</v>
      </c>
      <c r="M25" s="223">
        <v>20</v>
      </c>
      <c r="N25" s="223">
        <v>20</v>
      </c>
      <c r="O25" s="227">
        <v>1</v>
      </c>
      <c r="P25" s="223">
        <v>12</v>
      </c>
      <c r="Q25" s="223">
        <v>2</v>
      </c>
      <c r="R25" s="227">
        <v>0.16669999999999999</v>
      </c>
      <c r="S25" s="223">
        <v>12</v>
      </c>
      <c r="T25" s="222">
        <v>5</v>
      </c>
      <c r="U25" s="227">
        <v>0.41670000000000001</v>
      </c>
      <c r="V25" s="223">
        <v>12</v>
      </c>
      <c r="W25" s="222">
        <v>7</v>
      </c>
      <c r="X25" s="227">
        <v>0.58330000000000004</v>
      </c>
      <c r="Y25" s="222">
        <v>13</v>
      </c>
      <c r="Z25" s="223">
        <v>12</v>
      </c>
      <c r="AA25" s="227">
        <v>0.92310000000000003</v>
      </c>
      <c r="AB25" s="222">
        <v>3</v>
      </c>
      <c r="AC25" s="235">
        <v>0</v>
      </c>
      <c r="AD25" s="222">
        <v>0</v>
      </c>
      <c r="AE25" s="227">
        <v>0</v>
      </c>
      <c r="AF25" s="222">
        <v>0</v>
      </c>
      <c r="AG25" s="227">
        <v>0</v>
      </c>
      <c r="AH25" s="222">
        <v>0</v>
      </c>
      <c r="AI25" s="227">
        <v>0</v>
      </c>
      <c r="AJ25" s="222">
        <v>0</v>
      </c>
      <c r="AK25" s="227">
        <v>0</v>
      </c>
      <c r="AL25" s="227">
        <v>3.85E-2</v>
      </c>
      <c r="AM25" s="227">
        <v>0</v>
      </c>
      <c r="AN25" s="227">
        <v>3.85E-2</v>
      </c>
      <c r="AO25" s="222">
        <v>12</v>
      </c>
      <c r="AP25" s="227">
        <v>0.6</v>
      </c>
      <c r="AQ25" s="235">
        <v>1.58</v>
      </c>
      <c r="AR25" s="222">
        <v>13</v>
      </c>
      <c r="AS25" s="222">
        <v>9</v>
      </c>
      <c r="AT25" s="227">
        <v>0.69230000000000003</v>
      </c>
      <c r="AU25" s="235">
        <v>8</v>
      </c>
      <c r="AV25" s="235">
        <v>8</v>
      </c>
      <c r="AW25" s="235">
        <v>7</v>
      </c>
      <c r="AX25" s="235">
        <v>8</v>
      </c>
      <c r="AY25" s="235">
        <v>7.75</v>
      </c>
      <c r="AZ25" s="244">
        <v>7.66</v>
      </c>
      <c r="BA25" s="277"/>
      <c r="BB25" s="277"/>
      <c r="BC25" s="277">
        <v>6</v>
      </c>
      <c r="BD25" s="262" t="s">
        <v>78</v>
      </c>
      <c r="BE25" s="262">
        <v>0.8109918699186992</v>
      </c>
      <c r="BF25" s="278" t="s">
        <v>317</v>
      </c>
      <c r="BG25" s="279">
        <v>64488</v>
      </c>
      <c r="BH25" s="262" t="s">
        <v>79</v>
      </c>
      <c r="BI25" s="280">
        <v>3</v>
      </c>
      <c r="BJ25" s="262" t="s">
        <v>78</v>
      </c>
      <c r="BK25" s="262">
        <v>1</v>
      </c>
      <c r="BL25" s="262" t="s">
        <v>78</v>
      </c>
      <c r="BM25" s="262">
        <v>1</v>
      </c>
    </row>
    <row r="26" spans="1:65" x14ac:dyDescent="0.2">
      <c r="A26" s="276" t="s">
        <v>127</v>
      </c>
      <c r="B26" s="219" t="s">
        <v>148</v>
      </c>
      <c r="C26" s="219" t="s">
        <v>224</v>
      </c>
      <c r="D26" s="219" t="s">
        <v>148</v>
      </c>
      <c r="E26" s="219" t="s">
        <v>224</v>
      </c>
      <c r="F26" s="219"/>
      <c r="G26" s="220" t="s">
        <v>135</v>
      </c>
      <c r="H26" s="222">
        <v>13</v>
      </c>
      <c r="I26" s="222">
        <v>12</v>
      </c>
      <c r="J26" s="222">
        <v>12</v>
      </c>
      <c r="K26" s="222">
        <v>3</v>
      </c>
      <c r="L26" s="235">
        <v>0</v>
      </c>
      <c r="M26" s="222">
        <v>13</v>
      </c>
      <c r="N26" s="222">
        <v>11</v>
      </c>
      <c r="O26" s="227">
        <v>0.84619999999999995</v>
      </c>
      <c r="P26" s="222">
        <v>8</v>
      </c>
      <c r="Q26" s="222">
        <v>1</v>
      </c>
      <c r="R26" s="227">
        <v>0.125</v>
      </c>
      <c r="S26" s="222">
        <v>8</v>
      </c>
      <c r="T26" s="222">
        <v>4</v>
      </c>
      <c r="U26" s="227">
        <v>0.5</v>
      </c>
      <c r="V26" s="222">
        <v>8</v>
      </c>
      <c r="W26" s="222">
        <v>4</v>
      </c>
      <c r="X26" s="227">
        <v>0.5</v>
      </c>
      <c r="Y26" s="222">
        <v>12</v>
      </c>
      <c r="Z26" s="222">
        <v>12</v>
      </c>
      <c r="AA26" s="227">
        <v>1</v>
      </c>
      <c r="AB26" s="222">
        <v>1</v>
      </c>
      <c r="AC26" s="235">
        <v>0</v>
      </c>
      <c r="AD26" s="222">
        <v>0</v>
      </c>
      <c r="AE26" s="227">
        <v>0</v>
      </c>
      <c r="AF26" s="222">
        <v>0</v>
      </c>
      <c r="AG26" s="227">
        <v>0</v>
      </c>
      <c r="AH26" s="222">
        <v>0</v>
      </c>
      <c r="AI26" s="227">
        <v>0</v>
      </c>
      <c r="AJ26" s="222">
        <v>0</v>
      </c>
      <c r="AK26" s="227">
        <v>0</v>
      </c>
      <c r="AL26" s="227">
        <v>2.3699999999999999E-2</v>
      </c>
      <c r="AM26" s="227">
        <v>0</v>
      </c>
      <c r="AN26" s="227">
        <v>2.3699999999999999E-2</v>
      </c>
      <c r="AO26" s="222">
        <v>12</v>
      </c>
      <c r="AP26" s="227">
        <v>0.92310000000000003</v>
      </c>
      <c r="AQ26" s="235">
        <v>2</v>
      </c>
      <c r="AR26" s="222">
        <v>12</v>
      </c>
      <c r="AS26" s="222">
        <v>12</v>
      </c>
      <c r="AT26" s="227">
        <v>1</v>
      </c>
      <c r="AU26" s="235">
        <v>10</v>
      </c>
      <c r="AV26" s="235">
        <v>10</v>
      </c>
      <c r="AW26" s="235">
        <v>9</v>
      </c>
      <c r="AX26" s="235">
        <v>11</v>
      </c>
      <c r="AY26" s="235">
        <v>10</v>
      </c>
      <c r="AZ26" s="244">
        <v>9.83</v>
      </c>
      <c r="BA26" s="277"/>
      <c r="BB26" s="277"/>
      <c r="BC26" s="277">
        <v>6</v>
      </c>
      <c r="BD26" s="262" t="s">
        <v>78</v>
      </c>
      <c r="BE26" s="262">
        <v>0.62680339223569959</v>
      </c>
      <c r="BF26" s="278" t="s">
        <v>317</v>
      </c>
      <c r="BG26" s="279">
        <v>62194</v>
      </c>
      <c r="BH26" s="262" t="s">
        <v>79</v>
      </c>
      <c r="BI26" s="280">
        <v>1.5</v>
      </c>
      <c r="BJ26" s="262" t="s">
        <v>78</v>
      </c>
      <c r="BK26" s="262">
        <v>1</v>
      </c>
      <c r="BL26" s="262" t="s">
        <v>78</v>
      </c>
      <c r="BM26" s="262">
        <v>1</v>
      </c>
    </row>
    <row r="27" spans="1:65" ht="12.75" customHeight="1" x14ac:dyDescent="0.2">
      <c r="A27" s="276" t="s">
        <v>127</v>
      </c>
      <c r="B27" s="219" t="s">
        <v>148</v>
      </c>
      <c r="C27" s="219" t="s">
        <v>226</v>
      </c>
      <c r="D27" s="219" t="s">
        <v>148</v>
      </c>
      <c r="E27" s="219" t="s">
        <v>226</v>
      </c>
      <c r="F27" s="219"/>
      <c r="G27" s="220" t="s">
        <v>135</v>
      </c>
      <c r="H27" s="222">
        <v>38</v>
      </c>
      <c r="I27" s="222">
        <v>22</v>
      </c>
      <c r="J27" s="222">
        <v>26</v>
      </c>
      <c r="K27" s="222">
        <v>11</v>
      </c>
      <c r="L27" s="235">
        <v>0</v>
      </c>
      <c r="M27" s="222">
        <v>38</v>
      </c>
      <c r="N27" s="222">
        <v>38</v>
      </c>
      <c r="O27" s="227">
        <v>1</v>
      </c>
      <c r="P27" s="222">
        <v>13</v>
      </c>
      <c r="Q27" s="222">
        <v>0</v>
      </c>
      <c r="R27" s="227">
        <v>0</v>
      </c>
      <c r="S27" s="222">
        <v>14</v>
      </c>
      <c r="T27" s="222">
        <v>6</v>
      </c>
      <c r="U27" s="227">
        <v>0.42859999999999998</v>
      </c>
      <c r="V27" s="222">
        <v>14</v>
      </c>
      <c r="W27" s="222">
        <v>7</v>
      </c>
      <c r="X27" s="227">
        <v>0.5</v>
      </c>
      <c r="Y27" s="222">
        <v>26</v>
      </c>
      <c r="Z27" s="222">
        <v>21</v>
      </c>
      <c r="AA27" s="227">
        <v>0.80769999999999997</v>
      </c>
      <c r="AB27" s="222">
        <v>11</v>
      </c>
      <c r="AC27" s="235">
        <v>0</v>
      </c>
      <c r="AD27" s="222">
        <v>0</v>
      </c>
      <c r="AE27" s="227">
        <v>0</v>
      </c>
      <c r="AF27" s="222">
        <v>0</v>
      </c>
      <c r="AG27" s="227">
        <v>0</v>
      </c>
      <c r="AH27" s="222">
        <v>0</v>
      </c>
      <c r="AI27" s="227">
        <v>0</v>
      </c>
      <c r="AJ27" s="222">
        <v>0</v>
      </c>
      <c r="AK27" s="227">
        <v>0</v>
      </c>
      <c r="AL27" s="227">
        <v>1.4200000000000001E-2</v>
      </c>
      <c r="AM27" s="227">
        <v>2E-3</v>
      </c>
      <c r="AN27" s="227">
        <v>1.6199999999999999E-2</v>
      </c>
      <c r="AO27" s="222">
        <v>27</v>
      </c>
      <c r="AP27" s="227">
        <v>0.71050000000000002</v>
      </c>
      <c r="AQ27" s="235">
        <v>2.15</v>
      </c>
      <c r="AR27" s="222">
        <v>26</v>
      </c>
      <c r="AS27" s="222">
        <v>26</v>
      </c>
      <c r="AT27" s="227">
        <v>1</v>
      </c>
      <c r="AU27" s="235">
        <v>21</v>
      </c>
      <c r="AV27" s="235">
        <v>21</v>
      </c>
      <c r="AW27" s="235">
        <v>18</v>
      </c>
      <c r="AX27" s="235">
        <v>18</v>
      </c>
      <c r="AY27" s="235">
        <v>19.5</v>
      </c>
      <c r="AZ27" s="244">
        <v>18.38</v>
      </c>
      <c r="BA27" s="277"/>
      <c r="BB27" s="277"/>
      <c r="BC27" s="277">
        <v>12</v>
      </c>
      <c r="BD27" s="262" t="s">
        <v>78</v>
      </c>
      <c r="BE27" s="262">
        <v>1.2181871950317906</v>
      </c>
      <c r="BF27" s="278" t="s">
        <v>320</v>
      </c>
      <c r="BG27" s="279">
        <v>138656</v>
      </c>
      <c r="BH27" s="262" t="s">
        <v>79</v>
      </c>
      <c r="BI27" s="280">
        <v>1.5</v>
      </c>
      <c r="BJ27" s="262" t="s">
        <v>79</v>
      </c>
      <c r="BK27" s="262">
        <v>1</v>
      </c>
      <c r="BL27" s="262" t="s">
        <v>78</v>
      </c>
      <c r="BM27" s="262">
        <v>1</v>
      </c>
    </row>
    <row r="28" spans="1:65" x14ac:dyDescent="0.2">
      <c r="A28" s="276" t="s">
        <v>127</v>
      </c>
      <c r="B28" s="219" t="s">
        <v>40</v>
      </c>
      <c r="C28" s="219" t="s">
        <v>41</v>
      </c>
      <c r="D28" s="219" t="s">
        <v>40</v>
      </c>
      <c r="E28" s="219" t="s">
        <v>41</v>
      </c>
      <c r="F28" s="219"/>
      <c r="G28" s="220" t="s">
        <v>135</v>
      </c>
      <c r="H28" s="222">
        <v>26</v>
      </c>
      <c r="I28" s="222">
        <v>26</v>
      </c>
      <c r="J28" s="222">
        <v>26</v>
      </c>
      <c r="K28" s="222">
        <v>6</v>
      </c>
      <c r="L28" s="235">
        <v>0</v>
      </c>
      <c r="M28" s="222">
        <v>26</v>
      </c>
      <c r="N28" s="222">
        <v>22</v>
      </c>
      <c r="O28" s="227">
        <v>0.84619999999999995</v>
      </c>
      <c r="P28" s="222">
        <v>20</v>
      </c>
      <c r="Q28" s="222">
        <v>3</v>
      </c>
      <c r="R28" s="227">
        <v>0.15</v>
      </c>
      <c r="S28" s="222">
        <v>22</v>
      </c>
      <c r="T28" s="222">
        <v>18</v>
      </c>
      <c r="U28" s="227">
        <v>0.81820000000000004</v>
      </c>
      <c r="V28" s="222">
        <v>22</v>
      </c>
      <c r="W28" s="222">
        <v>18</v>
      </c>
      <c r="X28" s="227">
        <v>0.81820000000000004</v>
      </c>
      <c r="Y28" s="222">
        <v>26</v>
      </c>
      <c r="Z28" s="222">
        <v>22</v>
      </c>
      <c r="AA28" s="227">
        <v>0.84619999999999995</v>
      </c>
      <c r="AB28" s="222">
        <v>2</v>
      </c>
      <c r="AC28" s="235">
        <v>0</v>
      </c>
      <c r="AD28" s="222">
        <v>0</v>
      </c>
      <c r="AE28" s="227">
        <v>0</v>
      </c>
      <c r="AF28" s="222">
        <v>0</v>
      </c>
      <c r="AG28" s="227">
        <v>0</v>
      </c>
      <c r="AH28" s="222">
        <v>0</v>
      </c>
      <c r="AI28" s="227">
        <v>0</v>
      </c>
      <c r="AJ28" s="222">
        <v>0</v>
      </c>
      <c r="AK28" s="227">
        <v>0</v>
      </c>
      <c r="AL28" s="227">
        <v>5.0299999999999997E-2</v>
      </c>
      <c r="AM28" s="227">
        <v>0</v>
      </c>
      <c r="AN28" s="227">
        <v>5.0299999999999997E-2</v>
      </c>
      <c r="AO28" s="222">
        <v>26</v>
      </c>
      <c r="AP28" s="227">
        <v>1</v>
      </c>
      <c r="AQ28" s="235">
        <v>1.65</v>
      </c>
      <c r="AR28" s="222">
        <v>26</v>
      </c>
      <c r="AS28" s="222">
        <v>15</v>
      </c>
      <c r="AT28" s="227">
        <v>0.57689999999999997</v>
      </c>
      <c r="AU28" s="235">
        <v>19</v>
      </c>
      <c r="AV28" s="235">
        <v>20</v>
      </c>
      <c r="AW28" s="235">
        <v>22</v>
      </c>
      <c r="AX28" s="235">
        <v>22</v>
      </c>
      <c r="AY28" s="235">
        <v>20.75</v>
      </c>
      <c r="AZ28" s="244">
        <v>20.81</v>
      </c>
      <c r="BA28" s="277"/>
      <c r="BB28" s="277"/>
      <c r="BC28" s="277">
        <v>14</v>
      </c>
      <c r="BD28" s="262" t="s">
        <v>78</v>
      </c>
      <c r="BE28" s="262">
        <v>1</v>
      </c>
      <c r="BF28" s="278" t="s">
        <v>317</v>
      </c>
      <c r="BG28" s="279">
        <v>241520</v>
      </c>
      <c r="BH28" s="262" t="s">
        <v>79</v>
      </c>
      <c r="BI28" s="280">
        <v>3</v>
      </c>
      <c r="BJ28" s="262" t="s">
        <v>78</v>
      </c>
      <c r="BK28" s="262">
        <v>1</v>
      </c>
      <c r="BL28" s="262" t="s">
        <v>78</v>
      </c>
      <c r="BM28" s="262">
        <v>0.92</v>
      </c>
    </row>
    <row r="29" spans="1:65" x14ac:dyDescent="0.2">
      <c r="A29" s="276" t="s">
        <v>127</v>
      </c>
      <c r="B29" s="219" t="s">
        <v>156</v>
      </c>
      <c r="C29" s="221" t="s">
        <v>159</v>
      </c>
      <c r="D29" s="219" t="s">
        <v>156</v>
      </c>
      <c r="E29" s="221" t="s">
        <v>159</v>
      </c>
      <c r="F29" s="221"/>
      <c r="G29" s="220" t="s">
        <v>135</v>
      </c>
      <c r="H29" s="222">
        <v>18</v>
      </c>
      <c r="I29" s="222">
        <v>18</v>
      </c>
      <c r="J29" s="222">
        <v>18</v>
      </c>
      <c r="K29" s="222">
        <v>3</v>
      </c>
      <c r="L29" s="235">
        <v>0</v>
      </c>
      <c r="M29" s="222">
        <v>18</v>
      </c>
      <c r="N29" s="222">
        <v>17</v>
      </c>
      <c r="O29" s="227">
        <v>0.94440000000000002</v>
      </c>
      <c r="P29" s="222">
        <v>9</v>
      </c>
      <c r="Q29" s="222">
        <v>1</v>
      </c>
      <c r="R29" s="227">
        <v>0.1111</v>
      </c>
      <c r="S29" s="222">
        <v>9</v>
      </c>
      <c r="T29" s="222">
        <v>1</v>
      </c>
      <c r="U29" s="227">
        <v>0.1111</v>
      </c>
      <c r="V29" s="222">
        <v>9</v>
      </c>
      <c r="W29" s="222">
        <v>6</v>
      </c>
      <c r="X29" s="227">
        <v>0.66669999999999996</v>
      </c>
      <c r="Y29" s="222">
        <v>18</v>
      </c>
      <c r="Z29" s="222">
        <v>17</v>
      </c>
      <c r="AA29" s="227">
        <v>0.94440000000000002</v>
      </c>
      <c r="AB29" s="222">
        <v>2</v>
      </c>
      <c r="AC29" s="235">
        <v>0</v>
      </c>
      <c r="AD29" s="222">
        <v>0</v>
      </c>
      <c r="AE29" s="227">
        <v>0</v>
      </c>
      <c r="AF29" s="222">
        <v>0</v>
      </c>
      <c r="AG29" s="227">
        <v>0</v>
      </c>
      <c r="AH29" s="222">
        <v>0</v>
      </c>
      <c r="AI29" s="227">
        <v>0</v>
      </c>
      <c r="AJ29" s="222">
        <v>0</v>
      </c>
      <c r="AK29" s="227">
        <v>0</v>
      </c>
      <c r="AL29" s="227">
        <v>3.4200000000000001E-2</v>
      </c>
      <c r="AM29" s="227">
        <v>0</v>
      </c>
      <c r="AN29" s="227">
        <v>3.4200000000000001E-2</v>
      </c>
      <c r="AO29" s="222">
        <v>18</v>
      </c>
      <c r="AP29" s="227">
        <v>1</v>
      </c>
      <c r="AQ29" s="235">
        <v>2.2799999999999998</v>
      </c>
      <c r="AR29" s="222">
        <v>18</v>
      </c>
      <c r="AS29" s="222">
        <v>17</v>
      </c>
      <c r="AT29" s="227">
        <v>0.94440000000000002</v>
      </c>
      <c r="AU29" s="235">
        <v>13</v>
      </c>
      <c r="AV29" s="235">
        <v>15</v>
      </c>
      <c r="AW29" s="235">
        <v>10</v>
      </c>
      <c r="AX29" s="235">
        <v>12</v>
      </c>
      <c r="AY29" s="235">
        <v>12.5</v>
      </c>
      <c r="AZ29" s="244">
        <v>12.02</v>
      </c>
      <c r="BA29" s="277"/>
      <c r="BB29" s="277"/>
      <c r="BC29" s="277">
        <v>10</v>
      </c>
      <c r="BD29" s="262" t="s">
        <v>78</v>
      </c>
      <c r="BE29" s="262">
        <v>0.785812117305833</v>
      </c>
      <c r="BF29" s="278" t="s">
        <v>317</v>
      </c>
      <c r="BG29" s="279">
        <v>83352</v>
      </c>
      <c r="BH29" s="262" t="s">
        <v>79</v>
      </c>
      <c r="BI29" s="280">
        <v>6</v>
      </c>
      <c r="BJ29" s="262" t="s">
        <v>78</v>
      </c>
      <c r="BK29" s="262">
        <v>1</v>
      </c>
      <c r="BL29" s="262" t="s">
        <v>78</v>
      </c>
      <c r="BM29" s="262">
        <v>1</v>
      </c>
    </row>
    <row r="30" spans="1:65" ht="15.75" customHeight="1" x14ac:dyDescent="0.2">
      <c r="A30" s="276" t="s">
        <v>127</v>
      </c>
      <c r="B30" s="219" t="s">
        <v>156</v>
      </c>
      <c r="C30" s="221" t="s">
        <v>302</v>
      </c>
      <c r="D30" s="219" t="s">
        <v>156</v>
      </c>
      <c r="E30" s="221" t="s">
        <v>302</v>
      </c>
      <c r="F30" s="221"/>
      <c r="G30" s="220" t="s">
        <v>135</v>
      </c>
      <c r="H30" s="222">
        <v>22</v>
      </c>
      <c r="I30" s="222">
        <v>22</v>
      </c>
      <c r="J30" s="222">
        <v>22</v>
      </c>
      <c r="K30" s="222">
        <v>2</v>
      </c>
      <c r="L30" s="235">
        <v>0</v>
      </c>
      <c r="M30" s="222">
        <v>22</v>
      </c>
      <c r="N30" s="222">
        <v>21</v>
      </c>
      <c r="O30" s="227">
        <v>0.95450000000000002</v>
      </c>
      <c r="P30" s="222">
        <v>18</v>
      </c>
      <c r="Q30" s="222">
        <v>2</v>
      </c>
      <c r="R30" s="227">
        <v>0.1111</v>
      </c>
      <c r="S30" s="222">
        <v>20</v>
      </c>
      <c r="T30" s="222">
        <v>8</v>
      </c>
      <c r="U30" s="227">
        <v>0.4</v>
      </c>
      <c r="V30" s="222">
        <v>20</v>
      </c>
      <c r="W30" s="222">
        <v>10</v>
      </c>
      <c r="X30" s="227">
        <v>0.5</v>
      </c>
      <c r="Y30" s="222">
        <v>22</v>
      </c>
      <c r="Z30" s="222">
        <v>21</v>
      </c>
      <c r="AA30" s="227">
        <v>0.95450000000000002</v>
      </c>
      <c r="AB30" s="222">
        <v>1</v>
      </c>
      <c r="AC30" s="235">
        <v>0</v>
      </c>
      <c r="AD30" s="222">
        <v>0</v>
      </c>
      <c r="AE30" s="227">
        <v>0</v>
      </c>
      <c r="AF30" s="222">
        <v>0</v>
      </c>
      <c r="AG30" s="227">
        <v>0</v>
      </c>
      <c r="AH30" s="222">
        <v>0</v>
      </c>
      <c r="AI30" s="227">
        <v>0</v>
      </c>
      <c r="AJ30" s="222">
        <v>0</v>
      </c>
      <c r="AK30" s="227">
        <v>0</v>
      </c>
      <c r="AL30" s="227">
        <v>5.5899999999999998E-2</v>
      </c>
      <c r="AM30" s="227">
        <v>0</v>
      </c>
      <c r="AN30" s="227">
        <v>5.5899999999999998E-2</v>
      </c>
      <c r="AO30" s="222">
        <v>22</v>
      </c>
      <c r="AP30" s="227">
        <v>1</v>
      </c>
      <c r="AQ30" s="235">
        <v>2.5</v>
      </c>
      <c r="AR30" s="222">
        <v>22</v>
      </c>
      <c r="AS30" s="222">
        <v>19</v>
      </c>
      <c r="AT30" s="227">
        <v>0.86360000000000003</v>
      </c>
      <c r="AU30" s="235">
        <v>20</v>
      </c>
      <c r="AV30" s="235">
        <v>20</v>
      </c>
      <c r="AW30" s="235">
        <v>20</v>
      </c>
      <c r="AX30" s="235">
        <v>20</v>
      </c>
      <c r="AY30" s="235">
        <v>20</v>
      </c>
      <c r="AZ30" s="244">
        <v>19.95</v>
      </c>
      <c r="BA30" s="277"/>
      <c r="BB30" s="277"/>
      <c r="BC30" s="277">
        <v>20</v>
      </c>
      <c r="BD30" s="262" t="s">
        <v>78</v>
      </c>
      <c r="BE30" s="262">
        <v>0.84152495359207968</v>
      </c>
      <c r="BF30" s="278" t="s">
        <v>317</v>
      </c>
      <c r="BG30" s="279">
        <v>178435</v>
      </c>
      <c r="BH30" s="262" t="s">
        <v>79</v>
      </c>
      <c r="BI30" s="280">
        <v>3</v>
      </c>
      <c r="BJ30" s="262" t="s">
        <v>78</v>
      </c>
      <c r="BK30" s="262">
        <v>1</v>
      </c>
      <c r="BL30" s="262" t="s">
        <v>78</v>
      </c>
      <c r="BM30" s="262">
        <v>1</v>
      </c>
    </row>
    <row r="31" spans="1:65" x14ac:dyDescent="0.2">
      <c r="A31" s="276" t="s">
        <v>127</v>
      </c>
      <c r="B31" s="221" t="s">
        <v>160</v>
      </c>
      <c r="C31" s="221" t="s">
        <v>161</v>
      </c>
      <c r="D31" s="221" t="s">
        <v>160</v>
      </c>
      <c r="E31" s="221" t="s">
        <v>161</v>
      </c>
      <c r="F31" s="221"/>
      <c r="G31" s="220" t="s">
        <v>135</v>
      </c>
      <c r="H31" s="222">
        <v>56</v>
      </c>
      <c r="I31" s="222">
        <v>47</v>
      </c>
      <c r="J31" s="222">
        <v>44</v>
      </c>
      <c r="K31" s="222">
        <v>18</v>
      </c>
      <c r="L31" s="235">
        <v>0</v>
      </c>
      <c r="M31" s="222">
        <v>56</v>
      </c>
      <c r="N31" s="222">
        <v>47</v>
      </c>
      <c r="O31" s="227">
        <v>0.83930000000000005</v>
      </c>
      <c r="P31" s="222">
        <v>27</v>
      </c>
      <c r="Q31" s="222">
        <v>2</v>
      </c>
      <c r="R31" s="227">
        <v>7.4099999999999999E-2</v>
      </c>
      <c r="S31" s="222">
        <v>28</v>
      </c>
      <c r="T31" s="222">
        <v>13</v>
      </c>
      <c r="U31" s="227">
        <v>0.46429999999999999</v>
      </c>
      <c r="V31" s="222">
        <v>28</v>
      </c>
      <c r="W31" s="222">
        <v>10</v>
      </c>
      <c r="X31" s="227">
        <v>0.35709999999999997</v>
      </c>
      <c r="Y31" s="222">
        <v>44</v>
      </c>
      <c r="Z31" s="222">
        <v>32</v>
      </c>
      <c r="AA31" s="227">
        <v>0.72729999999999995</v>
      </c>
      <c r="AB31" s="222">
        <v>9</v>
      </c>
      <c r="AC31" s="235">
        <v>0</v>
      </c>
      <c r="AD31" s="222">
        <v>0</v>
      </c>
      <c r="AE31" s="227">
        <v>0</v>
      </c>
      <c r="AF31" s="222">
        <v>0</v>
      </c>
      <c r="AG31" s="227">
        <v>0</v>
      </c>
      <c r="AH31" s="222">
        <v>0</v>
      </c>
      <c r="AI31" s="227">
        <v>0</v>
      </c>
      <c r="AJ31" s="222">
        <v>0</v>
      </c>
      <c r="AK31" s="227">
        <v>0</v>
      </c>
      <c r="AL31" s="227">
        <v>1.4E-3</v>
      </c>
      <c r="AM31" s="227">
        <v>0</v>
      </c>
      <c r="AN31" s="227">
        <v>1.4E-3</v>
      </c>
      <c r="AO31" s="222">
        <v>47</v>
      </c>
      <c r="AP31" s="227">
        <v>0.83930000000000005</v>
      </c>
      <c r="AQ31" s="235">
        <v>1.94</v>
      </c>
      <c r="AR31" s="222">
        <v>44</v>
      </c>
      <c r="AS31" s="222">
        <v>33</v>
      </c>
      <c r="AT31" s="227">
        <v>0.75</v>
      </c>
      <c r="AU31" s="235">
        <v>21</v>
      </c>
      <c r="AV31" s="235">
        <v>27</v>
      </c>
      <c r="AW31" s="235">
        <v>20</v>
      </c>
      <c r="AX31" s="235">
        <v>17</v>
      </c>
      <c r="AY31" s="235">
        <v>21.25</v>
      </c>
      <c r="AZ31" s="244">
        <v>21.02</v>
      </c>
      <c r="BA31" s="277"/>
      <c r="BB31" s="277"/>
      <c r="BC31" s="277">
        <v>18</v>
      </c>
      <c r="BD31" s="262" t="s">
        <v>79</v>
      </c>
      <c r="BE31" s="262">
        <v>0.2596</v>
      </c>
      <c r="BF31" s="278" t="s">
        <v>319</v>
      </c>
      <c r="BG31" s="279">
        <v>201112</v>
      </c>
      <c r="BH31" s="262" t="s">
        <v>79</v>
      </c>
      <c r="BI31" s="280">
        <v>3</v>
      </c>
      <c r="BJ31" s="262" t="s">
        <v>79</v>
      </c>
      <c r="BK31" s="262">
        <v>1</v>
      </c>
      <c r="BL31" s="262" t="s">
        <v>78</v>
      </c>
      <c r="BM31" s="262">
        <v>0.88</v>
      </c>
    </row>
    <row r="32" spans="1:65" x14ac:dyDescent="0.2">
      <c r="A32" s="276" t="s">
        <v>127</v>
      </c>
      <c r="B32" s="219" t="s">
        <v>163</v>
      </c>
      <c r="C32" s="219" t="s">
        <v>46</v>
      </c>
      <c r="D32" s="219" t="s">
        <v>163</v>
      </c>
      <c r="E32" s="219" t="s">
        <v>46</v>
      </c>
      <c r="F32" s="219"/>
      <c r="G32" s="220" t="s">
        <v>135</v>
      </c>
      <c r="H32" s="222">
        <v>29</v>
      </c>
      <c r="I32" s="222">
        <v>10</v>
      </c>
      <c r="J32" s="222">
        <v>13</v>
      </c>
      <c r="K32" s="222">
        <v>0</v>
      </c>
      <c r="L32" s="235">
        <v>0</v>
      </c>
      <c r="M32" s="222">
        <v>29</v>
      </c>
      <c r="N32" s="222">
        <v>29</v>
      </c>
      <c r="O32" s="227">
        <v>1</v>
      </c>
      <c r="P32" s="222">
        <v>11</v>
      </c>
      <c r="Q32" s="222">
        <v>0</v>
      </c>
      <c r="R32" s="227">
        <v>0</v>
      </c>
      <c r="S32" s="222">
        <v>12</v>
      </c>
      <c r="T32" s="222">
        <v>9</v>
      </c>
      <c r="U32" s="227">
        <v>0.75</v>
      </c>
      <c r="V32" s="222">
        <v>12</v>
      </c>
      <c r="W32" s="222">
        <v>7</v>
      </c>
      <c r="X32" s="227">
        <v>0.58330000000000004</v>
      </c>
      <c r="Y32" s="222">
        <v>13</v>
      </c>
      <c r="Z32" s="222">
        <v>13</v>
      </c>
      <c r="AA32" s="227">
        <v>1</v>
      </c>
      <c r="AB32" s="222">
        <v>0</v>
      </c>
      <c r="AC32" s="235">
        <v>0</v>
      </c>
      <c r="AD32" s="222">
        <v>0</v>
      </c>
      <c r="AE32" s="227">
        <v>0</v>
      </c>
      <c r="AF32" s="222">
        <v>0</v>
      </c>
      <c r="AG32" s="227">
        <v>0</v>
      </c>
      <c r="AH32" s="222">
        <v>0</v>
      </c>
      <c r="AI32" s="227">
        <v>0</v>
      </c>
      <c r="AJ32" s="222">
        <v>0</v>
      </c>
      <c r="AK32" s="227">
        <v>0</v>
      </c>
      <c r="AL32" s="227">
        <v>0</v>
      </c>
      <c r="AM32" s="227">
        <v>0</v>
      </c>
      <c r="AN32" s="227">
        <v>0</v>
      </c>
      <c r="AO32" s="222">
        <v>14</v>
      </c>
      <c r="AP32" s="227">
        <v>0.48280000000000001</v>
      </c>
      <c r="AQ32" s="235">
        <v>1.57</v>
      </c>
      <c r="AR32" s="222">
        <v>13</v>
      </c>
      <c r="AS32" s="222">
        <v>11</v>
      </c>
      <c r="AT32" s="227">
        <v>0.84619999999999995</v>
      </c>
      <c r="AU32" s="235">
        <v>10</v>
      </c>
      <c r="AV32" s="235">
        <v>10</v>
      </c>
      <c r="AW32" s="235">
        <v>9</v>
      </c>
      <c r="AX32" s="235">
        <v>10</v>
      </c>
      <c r="AY32" s="235">
        <v>9.75</v>
      </c>
      <c r="AZ32" s="244">
        <v>9.7100000000000009</v>
      </c>
      <c r="BA32" s="277"/>
      <c r="BB32" s="277"/>
      <c r="BC32" s="277">
        <v>10</v>
      </c>
      <c r="BD32" s="262" t="s">
        <v>78</v>
      </c>
      <c r="BE32" s="262">
        <v>0.64297463776569685</v>
      </c>
      <c r="BF32" s="278" t="s">
        <v>317</v>
      </c>
      <c r="BG32" s="279">
        <v>154854</v>
      </c>
      <c r="BH32" s="262" t="s">
        <v>79</v>
      </c>
      <c r="BI32" s="280">
        <v>4.5</v>
      </c>
      <c r="BJ32" s="262" t="s">
        <v>79</v>
      </c>
      <c r="BK32" s="262">
        <v>1</v>
      </c>
      <c r="BL32" s="262" t="s">
        <v>78</v>
      </c>
      <c r="BM32" s="262">
        <v>1</v>
      </c>
    </row>
    <row r="33" spans="1:65" x14ac:dyDescent="0.2">
      <c r="A33" s="276" t="s">
        <v>127</v>
      </c>
      <c r="B33" s="219" t="s">
        <v>163</v>
      </c>
      <c r="C33" s="219" t="s">
        <v>47</v>
      </c>
      <c r="D33" s="219" t="s">
        <v>163</v>
      </c>
      <c r="E33" s="219" t="s">
        <v>47</v>
      </c>
      <c r="F33" s="219"/>
      <c r="G33" s="220" t="s">
        <v>135</v>
      </c>
      <c r="H33" s="222">
        <v>26</v>
      </c>
      <c r="I33" s="222">
        <v>12</v>
      </c>
      <c r="J33" s="222">
        <v>17</v>
      </c>
      <c r="K33" s="222">
        <v>7</v>
      </c>
      <c r="L33" s="235">
        <v>0</v>
      </c>
      <c r="M33" s="222">
        <v>26</v>
      </c>
      <c r="N33" s="222">
        <v>24</v>
      </c>
      <c r="O33" s="227">
        <v>0.92310000000000003</v>
      </c>
      <c r="P33" s="222">
        <v>13</v>
      </c>
      <c r="Q33" s="222">
        <v>1</v>
      </c>
      <c r="R33" s="227">
        <v>7.6899999999999996E-2</v>
      </c>
      <c r="S33" s="222">
        <v>14</v>
      </c>
      <c r="T33" s="222">
        <v>7</v>
      </c>
      <c r="U33" s="227">
        <v>0.5</v>
      </c>
      <c r="V33" s="222">
        <v>14</v>
      </c>
      <c r="W33" s="222">
        <v>6</v>
      </c>
      <c r="X33" s="227">
        <v>0.42859999999999998</v>
      </c>
      <c r="Y33" s="222">
        <v>17</v>
      </c>
      <c r="Z33" s="222">
        <v>17</v>
      </c>
      <c r="AA33" s="227">
        <v>1</v>
      </c>
      <c r="AB33" s="222">
        <v>5</v>
      </c>
      <c r="AC33" s="235">
        <v>0</v>
      </c>
      <c r="AD33" s="222">
        <v>0</v>
      </c>
      <c r="AE33" s="227">
        <v>0</v>
      </c>
      <c r="AF33" s="222">
        <v>0</v>
      </c>
      <c r="AG33" s="227">
        <v>0</v>
      </c>
      <c r="AH33" s="222">
        <v>0</v>
      </c>
      <c r="AI33" s="227">
        <v>0</v>
      </c>
      <c r="AJ33" s="222">
        <v>0</v>
      </c>
      <c r="AK33" s="227">
        <v>0</v>
      </c>
      <c r="AL33" s="227">
        <v>0</v>
      </c>
      <c r="AM33" s="227">
        <v>0</v>
      </c>
      <c r="AN33" s="227">
        <v>0</v>
      </c>
      <c r="AO33" s="222">
        <v>16</v>
      </c>
      <c r="AP33" s="227">
        <v>0.61539999999999995</v>
      </c>
      <c r="AQ33" s="235">
        <v>1.63</v>
      </c>
      <c r="AR33" s="222">
        <v>17</v>
      </c>
      <c r="AS33" s="222">
        <v>17</v>
      </c>
      <c r="AT33" s="227">
        <v>1</v>
      </c>
      <c r="AU33" s="235">
        <v>10</v>
      </c>
      <c r="AV33" s="235">
        <v>10</v>
      </c>
      <c r="AW33" s="235">
        <v>9</v>
      </c>
      <c r="AX33" s="235">
        <v>10</v>
      </c>
      <c r="AY33" s="235">
        <v>9.75</v>
      </c>
      <c r="AZ33" s="244">
        <v>9.61</v>
      </c>
      <c r="BA33" s="277"/>
      <c r="BB33" s="277"/>
      <c r="BC33" s="277">
        <v>11</v>
      </c>
      <c r="BD33" s="262" t="s">
        <v>78</v>
      </c>
      <c r="BE33" s="262">
        <v>0.51287287082886657</v>
      </c>
      <c r="BF33" s="278" t="s">
        <v>317</v>
      </c>
      <c r="BG33" s="279">
        <v>161745</v>
      </c>
      <c r="BH33" s="262" t="s">
        <v>79</v>
      </c>
      <c r="BI33" s="280">
        <v>4.5</v>
      </c>
      <c r="BJ33" s="262" t="s">
        <v>78</v>
      </c>
      <c r="BK33" s="262">
        <v>1</v>
      </c>
      <c r="BL33" s="262" t="s">
        <v>78</v>
      </c>
      <c r="BM33" s="262">
        <v>1</v>
      </c>
    </row>
    <row r="34" spans="1:65" ht="22.5" x14ac:dyDescent="0.2">
      <c r="A34" s="276" t="s">
        <v>127</v>
      </c>
      <c r="B34" s="219" t="s">
        <v>164</v>
      </c>
      <c r="C34" s="221" t="s">
        <v>209</v>
      </c>
      <c r="D34" s="219" t="s">
        <v>164</v>
      </c>
      <c r="E34" s="221" t="s">
        <v>209</v>
      </c>
      <c r="F34" s="221"/>
      <c r="G34" s="220" t="s">
        <v>135</v>
      </c>
      <c r="H34" s="222">
        <v>14</v>
      </c>
      <c r="I34" s="222">
        <v>9</v>
      </c>
      <c r="J34" s="222">
        <v>10</v>
      </c>
      <c r="K34" s="222">
        <v>6</v>
      </c>
      <c r="L34" s="235">
        <v>0</v>
      </c>
      <c r="M34" s="222">
        <v>14</v>
      </c>
      <c r="N34" s="222">
        <v>13</v>
      </c>
      <c r="O34" s="227">
        <v>0.92859999999999998</v>
      </c>
      <c r="P34" s="222">
        <v>7</v>
      </c>
      <c r="Q34" s="222">
        <v>4</v>
      </c>
      <c r="R34" s="227">
        <v>0.57140000000000002</v>
      </c>
      <c r="S34" s="222">
        <v>7</v>
      </c>
      <c r="T34" s="222">
        <v>1</v>
      </c>
      <c r="U34" s="227">
        <v>0.1429</v>
      </c>
      <c r="V34" s="222">
        <v>7</v>
      </c>
      <c r="W34" s="222">
        <v>5</v>
      </c>
      <c r="X34" s="227">
        <v>0.71430000000000005</v>
      </c>
      <c r="Y34" s="222">
        <v>10</v>
      </c>
      <c r="Z34" s="222">
        <v>7</v>
      </c>
      <c r="AA34" s="227">
        <v>0.7</v>
      </c>
      <c r="AB34" s="222">
        <v>5</v>
      </c>
      <c r="AC34" s="235">
        <v>0</v>
      </c>
      <c r="AD34" s="222">
        <v>0</v>
      </c>
      <c r="AE34" s="227">
        <v>0</v>
      </c>
      <c r="AF34" s="222">
        <v>0</v>
      </c>
      <c r="AG34" s="227">
        <v>0</v>
      </c>
      <c r="AH34" s="222">
        <v>0</v>
      </c>
      <c r="AI34" s="227">
        <v>0</v>
      </c>
      <c r="AJ34" s="222">
        <v>0</v>
      </c>
      <c r="AK34" s="227">
        <v>0</v>
      </c>
      <c r="AL34" s="227">
        <v>0</v>
      </c>
      <c r="AM34" s="227">
        <v>0</v>
      </c>
      <c r="AN34" s="227">
        <v>0</v>
      </c>
      <c r="AO34" s="222">
        <v>9</v>
      </c>
      <c r="AP34" s="227">
        <v>0.64290000000000003</v>
      </c>
      <c r="AQ34" s="235">
        <v>1.44</v>
      </c>
      <c r="AR34" s="222">
        <v>10</v>
      </c>
      <c r="AS34" s="222">
        <v>10</v>
      </c>
      <c r="AT34" s="227">
        <v>1</v>
      </c>
      <c r="AU34" s="235">
        <v>4</v>
      </c>
      <c r="AV34" s="235">
        <v>5</v>
      </c>
      <c r="AW34" s="235">
        <v>4</v>
      </c>
      <c r="AX34" s="235">
        <v>4</v>
      </c>
      <c r="AY34" s="235">
        <v>4.25</v>
      </c>
      <c r="AZ34" s="244">
        <v>4.3099999999999996</v>
      </c>
      <c r="BA34" s="277"/>
      <c r="BB34" s="277"/>
      <c r="BC34" s="277">
        <v>5</v>
      </c>
      <c r="BD34" s="262" t="s">
        <v>78</v>
      </c>
      <c r="BE34" s="262">
        <v>0.97301902468562096</v>
      </c>
      <c r="BF34" s="278" t="s">
        <v>317</v>
      </c>
      <c r="BG34" s="279">
        <v>72345</v>
      </c>
      <c r="BH34" s="262" t="s">
        <v>79</v>
      </c>
      <c r="BI34" s="280">
        <v>4.5</v>
      </c>
      <c r="BJ34" s="262" t="s">
        <v>78</v>
      </c>
      <c r="BK34" s="262">
        <v>1</v>
      </c>
      <c r="BL34" s="262" t="s">
        <v>79</v>
      </c>
      <c r="BM34" s="262">
        <v>1</v>
      </c>
    </row>
    <row r="35" spans="1:65" ht="22.5" x14ac:dyDescent="0.2">
      <c r="A35" s="276" t="s">
        <v>127</v>
      </c>
      <c r="B35" s="219" t="s">
        <v>164</v>
      </c>
      <c r="C35" s="221" t="s">
        <v>208</v>
      </c>
      <c r="D35" s="219" t="s">
        <v>164</v>
      </c>
      <c r="E35" s="221" t="s">
        <v>208</v>
      </c>
      <c r="F35" s="221"/>
      <c r="G35" s="220" t="s">
        <v>38</v>
      </c>
      <c r="H35" s="222">
        <v>25</v>
      </c>
      <c r="I35" s="222">
        <v>12</v>
      </c>
      <c r="J35" s="222">
        <v>15</v>
      </c>
      <c r="K35" s="222">
        <v>17</v>
      </c>
      <c r="L35" s="235">
        <v>347.76</v>
      </c>
      <c r="M35" s="222">
        <v>17</v>
      </c>
      <c r="N35" s="222">
        <v>13</v>
      </c>
      <c r="O35" s="227">
        <v>0.76470000000000005</v>
      </c>
      <c r="P35" s="222">
        <v>10</v>
      </c>
      <c r="Q35" s="222">
        <v>4</v>
      </c>
      <c r="R35" s="227">
        <v>0.4</v>
      </c>
      <c r="S35" s="222">
        <v>10</v>
      </c>
      <c r="T35" s="222">
        <v>1</v>
      </c>
      <c r="U35" s="227">
        <v>0.1</v>
      </c>
      <c r="V35" s="222">
        <v>10</v>
      </c>
      <c r="W35" s="222">
        <v>4</v>
      </c>
      <c r="X35" s="227">
        <v>0.4</v>
      </c>
      <c r="Y35" s="222">
        <v>15</v>
      </c>
      <c r="Z35" s="222">
        <v>12</v>
      </c>
      <c r="AA35" s="227">
        <v>0.8</v>
      </c>
      <c r="AB35" s="222">
        <v>13</v>
      </c>
      <c r="AC35" s="235">
        <v>14</v>
      </c>
      <c r="AD35" s="222">
        <v>4</v>
      </c>
      <c r="AE35" s="227">
        <v>0.30769999999999997</v>
      </c>
      <c r="AF35" s="222">
        <v>0</v>
      </c>
      <c r="AG35" s="227">
        <v>0</v>
      </c>
      <c r="AH35" s="222">
        <v>0</v>
      </c>
      <c r="AI35" s="227">
        <v>0</v>
      </c>
      <c r="AJ35" s="222">
        <v>4</v>
      </c>
      <c r="AK35" s="227">
        <v>0.30769999999999997</v>
      </c>
      <c r="AL35" s="227">
        <v>3.0999999999999999E-3</v>
      </c>
      <c r="AM35" s="227">
        <v>0</v>
      </c>
      <c r="AN35" s="227">
        <v>3.0999999999999999E-3</v>
      </c>
      <c r="AO35" s="222">
        <v>10</v>
      </c>
      <c r="AP35" s="227">
        <v>0.4</v>
      </c>
      <c r="AQ35" s="235">
        <v>1.7</v>
      </c>
      <c r="AR35" s="222">
        <v>15</v>
      </c>
      <c r="AS35" s="222">
        <v>15</v>
      </c>
      <c r="AT35" s="227">
        <v>1</v>
      </c>
      <c r="AU35" s="235">
        <v>6</v>
      </c>
      <c r="AV35" s="235">
        <v>5</v>
      </c>
      <c r="AW35" s="235">
        <v>6</v>
      </c>
      <c r="AX35" s="235">
        <v>5</v>
      </c>
      <c r="AY35" s="235">
        <v>5.5</v>
      </c>
      <c r="AZ35" s="244">
        <v>5.53</v>
      </c>
      <c r="BA35" s="277"/>
      <c r="BB35" s="277"/>
      <c r="BC35" s="277">
        <v>6</v>
      </c>
      <c r="BD35" s="262"/>
      <c r="BE35" s="262">
        <v>0</v>
      </c>
      <c r="BF35" s="278" t="s">
        <v>317</v>
      </c>
      <c r="BG35" s="279">
        <v>72157</v>
      </c>
      <c r="BH35" s="262" t="s">
        <v>79</v>
      </c>
      <c r="BI35" s="280" t="s">
        <v>324</v>
      </c>
      <c r="BJ35" s="262" t="s">
        <v>79</v>
      </c>
      <c r="BK35" s="262" t="s">
        <v>322</v>
      </c>
      <c r="BL35" s="262"/>
      <c r="BM35" s="262">
        <v>1</v>
      </c>
    </row>
    <row r="36" spans="1:65" x14ac:dyDescent="0.2">
      <c r="A36" s="276" t="s">
        <v>127</v>
      </c>
      <c r="B36" s="221" t="s">
        <v>165</v>
      </c>
      <c r="C36" s="219" t="s">
        <v>166</v>
      </c>
      <c r="D36" s="221" t="s">
        <v>165</v>
      </c>
      <c r="E36" s="219" t="s">
        <v>166</v>
      </c>
      <c r="F36" s="219"/>
      <c r="G36" s="220" t="s">
        <v>38</v>
      </c>
      <c r="H36" s="222">
        <v>16</v>
      </c>
      <c r="I36" s="222">
        <v>5</v>
      </c>
      <c r="J36" s="222">
        <v>8</v>
      </c>
      <c r="K36" s="222">
        <v>7</v>
      </c>
      <c r="L36" s="235">
        <v>393.06</v>
      </c>
      <c r="M36" s="222">
        <v>7</v>
      </c>
      <c r="N36" s="222">
        <v>7</v>
      </c>
      <c r="O36" s="227">
        <v>1</v>
      </c>
      <c r="P36" s="222">
        <v>5</v>
      </c>
      <c r="Q36" s="222">
        <v>2</v>
      </c>
      <c r="R36" s="227">
        <v>0.4</v>
      </c>
      <c r="S36" s="222">
        <v>5</v>
      </c>
      <c r="T36" s="222">
        <v>0</v>
      </c>
      <c r="U36" s="227">
        <v>0</v>
      </c>
      <c r="V36" s="222">
        <v>5</v>
      </c>
      <c r="W36" s="222">
        <v>2</v>
      </c>
      <c r="X36" s="227">
        <v>0.4</v>
      </c>
      <c r="Y36" s="222">
        <v>8</v>
      </c>
      <c r="Z36" s="222">
        <v>7</v>
      </c>
      <c r="AA36" s="227">
        <v>0.875</v>
      </c>
      <c r="AB36" s="222">
        <v>7</v>
      </c>
      <c r="AC36" s="235">
        <v>16.71</v>
      </c>
      <c r="AD36" s="222">
        <v>0</v>
      </c>
      <c r="AE36" s="227">
        <v>0</v>
      </c>
      <c r="AF36" s="222">
        <v>0</v>
      </c>
      <c r="AG36" s="227">
        <v>0</v>
      </c>
      <c r="AH36" s="222">
        <v>0</v>
      </c>
      <c r="AI36" s="227">
        <v>0</v>
      </c>
      <c r="AJ36" s="222">
        <v>0</v>
      </c>
      <c r="AK36" s="227">
        <v>0</v>
      </c>
      <c r="AL36" s="227">
        <v>0</v>
      </c>
      <c r="AM36" s="227">
        <v>0</v>
      </c>
      <c r="AN36" s="227">
        <v>0</v>
      </c>
      <c r="AO36" s="222">
        <v>1</v>
      </c>
      <c r="AP36" s="227">
        <v>6.25E-2</v>
      </c>
      <c r="AQ36" s="235">
        <v>1</v>
      </c>
      <c r="AR36" s="222">
        <v>8</v>
      </c>
      <c r="AS36" s="222">
        <v>3</v>
      </c>
      <c r="AT36" s="227">
        <v>0.375</v>
      </c>
      <c r="AU36" s="235">
        <v>3</v>
      </c>
      <c r="AV36" s="235">
        <v>2</v>
      </c>
      <c r="AW36" s="235">
        <v>3</v>
      </c>
      <c r="AX36" s="235">
        <v>3</v>
      </c>
      <c r="AY36" s="235">
        <v>2.75</v>
      </c>
      <c r="AZ36" s="244">
        <v>2.91</v>
      </c>
      <c r="BA36" s="277"/>
      <c r="BB36" s="277"/>
      <c r="BC36" s="277">
        <v>3</v>
      </c>
      <c r="BD36" s="262" t="s">
        <v>79</v>
      </c>
      <c r="BE36" s="262">
        <v>0.84206572769953048</v>
      </c>
      <c r="BF36" s="278" t="s">
        <v>317</v>
      </c>
      <c r="BG36" s="279">
        <v>26625</v>
      </c>
      <c r="BH36" s="262" t="s">
        <v>79</v>
      </c>
      <c r="BI36" s="280">
        <v>1.5</v>
      </c>
      <c r="BJ36" s="262" t="s">
        <v>78</v>
      </c>
      <c r="BK36" s="262" t="s">
        <v>322</v>
      </c>
      <c r="BL36" s="262" t="s">
        <v>78</v>
      </c>
      <c r="BM36" s="262">
        <v>0.66669999999999996</v>
      </c>
    </row>
    <row r="37" spans="1:65" x14ac:dyDescent="0.2">
      <c r="A37" s="276" t="s">
        <v>127</v>
      </c>
      <c r="B37" s="219" t="s">
        <v>167</v>
      </c>
      <c r="C37" s="219" t="s">
        <v>168</v>
      </c>
      <c r="D37" s="219" t="s">
        <v>167</v>
      </c>
      <c r="E37" s="219" t="s">
        <v>168</v>
      </c>
      <c r="F37" s="219"/>
      <c r="G37" s="220" t="s">
        <v>135</v>
      </c>
      <c r="H37" s="222">
        <v>13</v>
      </c>
      <c r="I37" s="222">
        <v>13</v>
      </c>
      <c r="J37" s="222">
        <v>13</v>
      </c>
      <c r="K37" s="222">
        <v>2</v>
      </c>
      <c r="L37" s="235">
        <v>0</v>
      </c>
      <c r="M37" s="222">
        <v>13</v>
      </c>
      <c r="N37" s="222">
        <v>13</v>
      </c>
      <c r="O37" s="227">
        <v>1</v>
      </c>
      <c r="P37" s="222">
        <v>10</v>
      </c>
      <c r="Q37" s="222">
        <v>1</v>
      </c>
      <c r="R37" s="227">
        <v>0.1</v>
      </c>
      <c r="S37" s="222">
        <v>10</v>
      </c>
      <c r="T37" s="222">
        <v>2</v>
      </c>
      <c r="U37" s="227">
        <v>0.2</v>
      </c>
      <c r="V37" s="222">
        <v>10</v>
      </c>
      <c r="W37" s="222">
        <v>2</v>
      </c>
      <c r="X37" s="227">
        <v>0.2</v>
      </c>
      <c r="Y37" s="222">
        <v>13</v>
      </c>
      <c r="Z37" s="222">
        <v>13</v>
      </c>
      <c r="AA37" s="227">
        <v>1</v>
      </c>
      <c r="AB37" s="222">
        <v>2</v>
      </c>
      <c r="AC37" s="235">
        <v>0</v>
      </c>
      <c r="AD37" s="222">
        <v>0</v>
      </c>
      <c r="AE37" s="227">
        <v>0</v>
      </c>
      <c r="AF37" s="222">
        <v>0</v>
      </c>
      <c r="AG37" s="227">
        <v>0</v>
      </c>
      <c r="AH37" s="222">
        <v>0</v>
      </c>
      <c r="AI37" s="227">
        <v>0</v>
      </c>
      <c r="AJ37" s="222">
        <v>0</v>
      </c>
      <c r="AK37" s="227">
        <v>0</v>
      </c>
      <c r="AL37" s="227">
        <v>1.18E-2</v>
      </c>
      <c r="AM37" s="227">
        <v>2.3699999999999999E-2</v>
      </c>
      <c r="AN37" s="227">
        <v>3.5499999999999997E-2</v>
      </c>
      <c r="AO37" s="222">
        <v>13</v>
      </c>
      <c r="AP37" s="227">
        <v>1</v>
      </c>
      <c r="AQ37" s="235">
        <v>1.1499999999999999</v>
      </c>
      <c r="AR37" s="222">
        <v>13</v>
      </c>
      <c r="AS37" s="222">
        <v>13</v>
      </c>
      <c r="AT37" s="227">
        <v>1</v>
      </c>
      <c r="AU37" s="235">
        <v>10</v>
      </c>
      <c r="AV37" s="235">
        <v>11</v>
      </c>
      <c r="AW37" s="235">
        <v>10</v>
      </c>
      <c r="AX37" s="235">
        <v>9</v>
      </c>
      <c r="AY37" s="235">
        <v>10</v>
      </c>
      <c r="AZ37" s="244">
        <v>10.07</v>
      </c>
      <c r="BA37" s="277"/>
      <c r="BB37" s="277"/>
      <c r="BC37" s="277">
        <v>10</v>
      </c>
      <c r="BD37" s="262" t="s">
        <v>78</v>
      </c>
      <c r="BE37" s="262">
        <v>0.89</v>
      </c>
      <c r="BF37" s="278" t="s">
        <v>317</v>
      </c>
      <c r="BG37" s="279">
        <v>123144</v>
      </c>
      <c r="BH37" s="262" t="s">
        <v>79</v>
      </c>
      <c r="BI37" s="280">
        <v>6</v>
      </c>
      <c r="BJ37" s="262" t="s">
        <v>79</v>
      </c>
      <c r="BK37" s="262">
        <v>1</v>
      </c>
      <c r="BL37" s="262" t="s">
        <v>78</v>
      </c>
      <c r="BM37" s="262">
        <v>0.16669999999999999</v>
      </c>
    </row>
    <row r="38" spans="1:65" x14ac:dyDescent="0.2">
      <c r="A38" s="276" t="s">
        <v>127</v>
      </c>
      <c r="B38" s="219" t="s">
        <v>48</v>
      </c>
      <c r="C38" s="221" t="s">
        <v>169</v>
      </c>
      <c r="D38" s="219" t="s">
        <v>48</v>
      </c>
      <c r="E38" s="221" t="s">
        <v>169</v>
      </c>
      <c r="F38" s="221"/>
      <c r="G38" s="220" t="s">
        <v>125</v>
      </c>
      <c r="H38" s="222">
        <v>39</v>
      </c>
      <c r="I38" s="222">
        <v>39</v>
      </c>
      <c r="J38" s="222">
        <v>39</v>
      </c>
      <c r="K38" s="222">
        <v>5</v>
      </c>
      <c r="L38" s="235">
        <v>0</v>
      </c>
      <c r="M38" s="222">
        <v>4</v>
      </c>
      <c r="N38" s="222">
        <v>4</v>
      </c>
      <c r="O38" s="227">
        <v>1</v>
      </c>
      <c r="P38" s="222">
        <v>29</v>
      </c>
      <c r="Q38" s="222">
        <v>2</v>
      </c>
      <c r="R38" s="227">
        <v>6.9000000000000006E-2</v>
      </c>
      <c r="S38" s="222">
        <v>31</v>
      </c>
      <c r="T38" s="222">
        <v>17</v>
      </c>
      <c r="U38" s="227">
        <v>0.5484</v>
      </c>
      <c r="V38" s="222">
        <v>31</v>
      </c>
      <c r="W38" s="222">
        <v>19</v>
      </c>
      <c r="X38" s="227">
        <v>0.6129</v>
      </c>
      <c r="Y38" s="222">
        <v>39</v>
      </c>
      <c r="Z38" s="222">
        <v>27</v>
      </c>
      <c r="AA38" s="227">
        <v>0.69230000000000003</v>
      </c>
      <c r="AB38" s="222">
        <v>4</v>
      </c>
      <c r="AC38" s="235">
        <v>0</v>
      </c>
      <c r="AD38" s="222">
        <v>0</v>
      </c>
      <c r="AE38" s="227">
        <v>0</v>
      </c>
      <c r="AF38" s="222">
        <v>0</v>
      </c>
      <c r="AG38" s="227">
        <v>0</v>
      </c>
      <c r="AH38" s="222">
        <v>0</v>
      </c>
      <c r="AI38" s="227">
        <v>0</v>
      </c>
      <c r="AJ38" s="222">
        <v>0</v>
      </c>
      <c r="AK38" s="227">
        <v>0</v>
      </c>
      <c r="AL38" s="227">
        <v>5.7200000000000001E-2</v>
      </c>
      <c r="AM38" s="227">
        <v>2E-3</v>
      </c>
      <c r="AN38" s="227">
        <v>5.9200000000000003E-2</v>
      </c>
      <c r="AO38" s="222">
        <v>39</v>
      </c>
      <c r="AP38" s="227">
        <v>1</v>
      </c>
      <c r="AQ38" s="235">
        <v>2.0499999999999998</v>
      </c>
      <c r="AR38" s="222">
        <v>39</v>
      </c>
      <c r="AS38" s="222">
        <v>38</v>
      </c>
      <c r="AT38" s="227">
        <v>0.97440000000000004</v>
      </c>
      <c r="AU38" s="235">
        <v>36</v>
      </c>
      <c r="AV38" s="235">
        <v>34</v>
      </c>
      <c r="AW38" s="235">
        <v>30</v>
      </c>
      <c r="AX38" s="235">
        <v>36</v>
      </c>
      <c r="AY38" s="235">
        <v>34</v>
      </c>
      <c r="AZ38" s="244">
        <v>33.39</v>
      </c>
      <c r="BA38" s="277"/>
      <c r="BB38" s="277"/>
      <c r="BC38" s="277">
        <v>37</v>
      </c>
      <c r="BD38" s="262" t="s">
        <v>78</v>
      </c>
      <c r="BE38" s="262">
        <v>0.97112079958223529</v>
      </c>
      <c r="BF38" s="278" t="s">
        <v>317</v>
      </c>
      <c r="BG38" s="279">
        <v>97559</v>
      </c>
      <c r="BH38" s="262" t="s">
        <v>79</v>
      </c>
      <c r="BI38" s="280">
        <v>4.5</v>
      </c>
      <c r="BJ38" s="262" t="s">
        <v>78</v>
      </c>
      <c r="BK38" s="262" t="s">
        <v>322</v>
      </c>
      <c r="BL38" s="262" t="s">
        <v>78</v>
      </c>
      <c r="BM38" s="262">
        <v>1</v>
      </c>
    </row>
    <row r="39" spans="1:65" x14ac:dyDescent="0.2">
      <c r="A39" s="276" t="s">
        <v>127</v>
      </c>
      <c r="B39" s="219" t="s">
        <v>48</v>
      </c>
      <c r="C39" s="219" t="s">
        <v>173</v>
      </c>
      <c r="D39" s="219" t="s">
        <v>48</v>
      </c>
      <c r="E39" s="219" t="s">
        <v>173</v>
      </c>
      <c r="F39" s="219"/>
      <c r="G39" s="220" t="s">
        <v>135</v>
      </c>
      <c r="H39" s="222">
        <v>27</v>
      </c>
      <c r="I39" s="222">
        <v>12</v>
      </c>
      <c r="J39" s="222">
        <v>13</v>
      </c>
      <c r="K39" s="222">
        <v>0</v>
      </c>
      <c r="L39" s="235">
        <v>0</v>
      </c>
      <c r="M39" s="222">
        <v>27</v>
      </c>
      <c r="N39" s="222">
        <v>27</v>
      </c>
      <c r="O39" s="227">
        <v>1</v>
      </c>
      <c r="P39" s="222">
        <v>2</v>
      </c>
      <c r="Q39" s="222">
        <v>0</v>
      </c>
      <c r="R39" s="227">
        <v>0</v>
      </c>
      <c r="S39" s="222">
        <v>2</v>
      </c>
      <c r="T39" s="222">
        <v>2</v>
      </c>
      <c r="U39" s="227">
        <v>1</v>
      </c>
      <c r="V39" s="222">
        <v>2</v>
      </c>
      <c r="W39" s="222">
        <v>1</v>
      </c>
      <c r="X39" s="227">
        <v>0.5</v>
      </c>
      <c r="Y39" s="222">
        <v>13</v>
      </c>
      <c r="Z39" s="222">
        <v>12</v>
      </c>
      <c r="AA39" s="227">
        <v>0.92310000000000003</v>
      </c>
      <c r="AB39" s="222">
        <v>0</v>
      </c>
      <c r="AC39" s="235">
        <v>0</v>
      </c>
      <c r="AD39" s="222">
        <v>0</v>
      </c>
      <c r="AE39" s="227">
        <v>0</v>
      </c>
      <c r="AF39" s="222">
        <v>0</v>
      </c>
      <c r="AG39" s="227">
        <v>0</v>
      </c>
      <c r="AH39" s="222">
        <v>0</v>
      </c>
      <c r="AI39" s="227">
        <v>0</v>
      </c>
      <c r="AJ39" s="222">
        <v>0</v>
      </c>
      <c r="AK39" s="227">
        <v>0</v>
      </c>
      <c r="AL39" s="227">
        <v>8.5000000000000006E-3</v>
      </c>
      <c r="AM39" s="227">
        <v>5.7000000000000002E-3</v>
      </c>
      <c r="AN39" s="227">
        <v>1.4200000000000001E-2</v>
      </c>
      <c r="AO39" s="222">
        <v>12</v>
      </c>
      <c r="AP39" s="227">
        <v>0.44440000000000002</v>
      </c>
      <c r="AQ39" s="235">
        <v>1.08</v>
      </c>
      <c r="AR39" s="222">
        <v>13</v>
      </c>
      <c r="AS39" s="222">
        <v>12</v>
      </c>
      <c r="AT39" s="227">
        <v>0.92310000000000003</v>
      </c>
      <c r="AU39" s="235">
        <v>12</v>
      </c>
      <c r="AV39" s="235">
        <v>12</v>
      </c>
      <c r="AW39" s="235">
        <v>5</v>
      </c>
      <c r="AX39" s="235">
        <v>9</v>
      </c>
      <c r="AY39" s="235">
        <v>9.5</v>
      </c>
      <c r="AZ39" s="244">
        <v>8.3699999999999992</v>
      </c>
      <c r="BA39" s="277"/>
      <c r="BB39" s="277"/>
      <c r="BC39" s="277">
        <v>12</v>
      </c>
      <c r="BD39" s="262" t="s">
        <v>78</v>
      </c>
      <c r="BE39" s="262">
        <v>0.38005470497560301</v>
      </c>
      <c r="BF39" s="278" t="s">
        <v>317</v>
      </c>
      <c r="BG39" s="279">
        <v>176735</v>
      </c>
      <c r="BH39" s="262" t="s">
        <v>79</v>
      </c>
      <c r="BI39" s="280">
        <v>6</v>
      </c>
      <c r="BJ39" s="262" t="s">
        <v>78</v>
      </c>
      <c r="BK39" s="262">
        <v>1</v>
      </c>
      <c r="BL39" s="262" t="s">
        <v>78</v>
      </c>
      <c r="BM39" s="262">
        <v>1</v>
      </c>
    </row>
    <row r="40" spans="1:65" x14ac:dyDescent="0.2">
      <c r="A40" s="276" t="s">
        <v>127</v>
      </c>
      <c r="B40" s="256" t="s">
        <v>48</v>
      </c>
      <c r="C40" s="219" t="s">
        <v>172</v>
      </c>
      <c r="D40" s="256" t="s">
        <v>48</v>
      </c>
      <c r="E40" s="219" t="s">
        <v>172</v>
      </c>
      <c r="F40" s="219"/>
      <c r="G40" s="220" t="s">
        <v>135</v>
      </c>
      <c r="H40" s="222">
        <v>24</v>
      </c>
      <c r="I40" s="222">
        <v>13</v>
      </c>
      <c r="J40" s="222">
        <v>14</v>
      </c>
      <c r="K40" s="223">
        <v>0</v>
      </c>
      <c r="L40" s="235">
        <v>0</v>
      </c>
      <c r="M40" s="222">
        <v>24</v>
      </c>
      <c r="N40" s="222">
        <v>24</v>
      </c>
      <c r="O40" s="227">
        <v>1</v>
      </c>
      <c r="P40" s="223">
        <v>2</v>
      </c>
      <c r="Q40" s="223">
        <v>0</v>
      </c>
      <c r="R40" s="227">
        <v>0</v>
      </c>
      <c r="S40" s="223">
        <v>2</v>
      </c>
      <c r="T40" s="223">
        <v>0</v>
      </c>
      <c r="U40" s="227">
        <v>0</v>
      </c>
      <c r="V40" s="223">
        <v>2</v>
      </c>
      <c r="W40" s="223">
        <v>0</v>
      </c>
      <c r="X40" s="227">
        <v>0</v>
      </c>
      <c r="Y40" s="222">
        <v>14</v>
      </c>
      <c r="Z40" s="223">
        <v>12</v>
      </c>
      <c r="AA40" s="227">
        <v>0.85709999999999997</v>
      </c>
      <c r="AB40" s="222">
        <v>0</v>
      </c>
      <c r="AC40" s="235">
        <v>0</v>
      </c>
      <c r="AD40" s="222">
        <v>0</v>
      </c>
      <c r="AE40" s="227">
        <v>0</v>
      </c>
      <c r="AF40" s="222">
        <v>0</v>
      </c>
      <c r="AG40" s="227">
        <v>0</v>
      </c>
      <c r="AH40" s="222">
        <v>0</v>
      </c>
      <c r="AI40" s="227">
        <v>0</v>
      </c>
      <c r="AJ40" s="222">
        <v>0</v>
      </c>
      <c r="AK40" s="227">
        <v>0</v>
      </c>
      <c r="AL40" s="227">
        <v>1.2800000000000001E-2</v>
      </c>
      <c r="AM40" s="227">
        <v>0</v>
      </c>
      <c r="AN40" s="227">
        <v>1.2800000000000001E-2</v>
      </c>
      <c r="AO40" s="222">
        <v>14</v>
      </c>
      <c r="AP40" s="227">
        <v>0.58330000000000004</v>
      </c>
      <c r="AQ40" s="235">
        <v>1.21</v>
      </c>
      <c r="AR40" s="222">
        <v>14</v>
      </c>
      <c r="AS40" s="222">
        <v>14</v>
      </c>
      <c r="AT40" s="227">
        <v>1</v>
      </c>
      <c r="AU40" s="235">
        <v>11</v>
      </c>
      <c r="AV40" s="235">
        <v>13</v>
      </c>
      <c r="AW40" s="235">
        <v>4</v>
      </c>
      <c r="AX40" s="235">
        <v>7</v>
      </c>
      <c r="AY40" s="235">
        <v>8.75</v>
      </c>
      <c r="AZ40" s="244">
        <v>7.68</v>
      </c>
      <c r="BA40" s="277"/>
      <c r="BB40" s="277"/>
      <c r="BC40" s="277">
        <v>13</v>
      </c>
      <c r="BD40" s="262" t="s">
        <v>78</v>
      </c>
      <c r="BE40" s="262">
        <v>0.39039598695976752</v>
      </c>
      <c r="BF40" s="278" t="s">
        <v>317</v>
      </c>
      <c r="BG40" s="279">
        <v>190634</v>
      </c>
      <c r="BH40" s="262" t="s">
        <v>79</v>
      </c>
      <c r="BI40" s="280">
        <v>6</v>
      </c>
      <c r="BJ40" s="262" t="s">
        <v>78</v>
      </c>
      <c r="BK40" s="262">
        <v>1</v>
      </c>
      <c r="BL40" s="262" t="s">
        <v>78</v>
      </c>
      <c r="BM40" s="262">
        <v>1</v>
      </c>
    </row>
    <row r="41" spans="1:65" x14ac:dyDescent="0.2">
      <c r="A41" s="276" t="s">
        <v>127</v>
      </c>
      <c r="B41" s="219" t="s">
        <v>48</v>
      </c>
      <c r="C41" s="221" t="s">
        <v>171</v>
      </c>
      <c r="D41" s="219" t="s">
        <v>48</v>
      </c>
      <c r="E41" s="221" t="s">
        <v>171</v>
      </c>
      <c r="F41" s="221"/>
      <c r="G41" s="220" t="s">
        <v>135</v>
      </c>
      <c r="H41" s="222">
        <v>59</v>
      </c>
      <c r="I41" s="222">
        <v>21</v>
      </c>
      <c r="J41" s="222">
        <v>24</v>
      </c>
      <c r="K41" s="222">
        <v>9</v>
      </c>
      <c r="L41" s="235">
        <v>0</v>
      </c>
      <c r="M41" s="222">
        <v>59</v>
      </c>
      <c r="N41" s="222">
        <v>58</v>
      </c>
      <c r="O41" s="227">
        <v>0.98309999999999997</v>
      </c>
      <c r="P41" s="222">
        <v>23</v>
      </c>
      <c r="Q41" s="222">
        <v>4</v>
      </c>
      <c r="R41" s="227">
        <v>0.1739</v>
      </c>
      <c r="S41" s="222">
        <v>24</v>
      </c>
      <c r="T41" s="222">
        <v>6</v>
      </c>
      <c r="U41" s="227">
        <v>0.25</v>
      </c>
      <c r="V41" s="222">
        <v>24</v>
      </c>
      <c r="W41" s="222">
        <v>12</v>
      </c>
      <c r="X41" s="227">
        <v>0.5</v>
      </c>
      <c r="Y41" s="222">
        <v>24</v>
      </c>
      <c r="Z41" s="222">
        <v>22</v>
      </c>
      <c r="AA41" s="227">
        <v>0.91669999999999996</v>
      </c>
      <c r="AB41" s="222">
        <v>8</v>
      </c>
      <c r="AC41" s="235">
        <v>0</v>
      </c>
      <c r="AD41" s="222">
        <v>0</v>
      </c>
      <c r="AE41" s="227">
        <v>0</v>
      </c>
      <c r="AF41" s="222">
        <v>0</v>
      </c>
      <c r="AG41" s="227">
        <v>0</v>
      </c>
      <c r="AH41" s="222">
        <v>0</v>
      </c>
      <c r="AI41" s="227">
        <v>0</v>
      </c>
      <c r="AJ41" s="222">
        <v>0</v>
      </c>
      <c r="AK41" s="227">
        <v>0</v>
      </c>
      <c r="AL41" s="227">
        <v>2.87E-2</v>
      </c>
      <c r="AM41" s="227">
        <v>0</v>
      </c>
      <c r="AN41" s="227">
        <v>2.87E-2</v>
      </c>
      <c r="AO41" s="222">
        <v>28</v>
      </c>
      <c r="AP41" s="227">
        <v>0.47460000000000002</v>
      </c>
      <c r="AQ41" s="235">
        <v>1.36</v>
      </c>
      <c r="AR41" s="222">
        <v>24</v>
      </c>
      <c r="AS41" s="222">
        <v>23</v>
      </c>
      <c r="AT41" s="227">
        <v>0.95830000000000004</v>
      </c>
      <c r="AU41" s="235">
        <v>20</v>
      </c>
      <c r="AV41" s="235">
        <v>17</v>
      </c>
      <c r="AW41" s="235">
        <v>20</v>
      </c>
      <c r="AX41" s="235">
        <v>20</v>
      </c>
      <c r="AY41" s="235">
        <v>19.25</v>
      </c>
      <c r="AZ41" s="244">
        <v>19.510000000000002</v>
      </c>
      <c r="BA41" s="277"/>
      <c r="BB41" s="277"/>
      <c r="BC41" s="277">
        <v>18</v>
      </c>
      <c r="BD41" s="262" t="s">
        <v>78</v>
      </c>
      <c r="BE41" s="262">
        <v>0.98640983780190727</v>
      </c>
      <c r="BF41" s="278" t="s">
        <v>317</v>
      </c>
      <c r="BG41" s="279">
        <v>280284</v>
      </c>
      <c r="BH41" s="262" t="s">
        <v>79</v>
      </c>
      <c r="BI41" s="280">
        <v>4.5</v>
      </c>
      <c r="BJ41" s="262" t="s">
        <v>78</v>
      </c>
      <c r="BK41" s="262">
        <v>1</v>
      </c>
      <c r="BL41" s="262" t="s">
        <v>78</v>
      </c>
      <c r="BM41" s="262">
        <v>1</v>
      </c>
    </row>
    <row r="42" spans="1:65" x14ac:dyDescent="0.2">
      <c r="A42" s="276" t="s">
        <v>127</v>
      </c>
      <c r="B42" s="219" t="s">
        <v>48</v>
      </c>
      <c r="C42" s="219" t="s">
        <v>170</v>
      </c>
      <c r="D42" s="219" t="s">
        <v>48</v>
      </c>
      <c r="E42" s="219" t="s">
        <v>170</v>
      </c>
      <c r="F42" s="219"/>
      <c r="G42" s="220" t="s">
        <v>135</v>
      </c>
      <c r="H42" s="222">
        <v>24</v>
      </c>
      <c r="I42" s="222">
        <v>24</v>
      </c>
      <c r="J42" s="222">
        <v>24</v>
      </c>
      <c r="K42" s="222">
        <v>3</v>
      </c>
      <c r="L42" s="235">
        <v>0</v>
      </c>
      <c r="M42" s="222">
        <v>24</v>
      </c>
      <c r="N42" s="222">
        <v>21</v>
      </c>
      <c r="O42" s="227">
        <v>0.875</v>
      </c>
      <c r="P42" s="222">
        <v>21</v>
      </c>
      <c r="Q42" s="222">
        <v>1</v>
      </c>
      <c r="R42" s="227">
        <v>4.7600000000000003E-2</v>
      </c>
      <c r="S42" s="222">
        <v>21</v>
      </c>
      <c r="T42" s="222">
        <v>12</v>
      </c>
      <c r="U42" s="227">
        <v>0.57140000000000002</v>
      </c>
      <c r="V42" s="222">
        <v>21</v>
      </c>
      <c r="W42" s="222">
        <v>11</v>
      </c>
      <c r="X42" s="227">
        <v>0.52380000000000004</v>
      </c>
      <c r="Y42" s="222">
        <v>24</v>
      </c>
      <c r="Z42" s="222">
        <v>24</v>
      </c>
      <c r="AA42" s="227">
        <v>1</v>
      </c>
      <c r="AB42" s="222">
        <v>0</v>
      </c>
      <c r="AC42" s="235">
        <v>0</v>
      </c>
      <c r="AD42" s="222">
        <v>0</v>
      </c>
      <c r="AE42" s="227">
        <v>0</v>
      </c>
      <c r="AF42" s="222">
        <v>0</v>
      </c>
      <c r="AG42" s="227">
        <v>0</v>
      </c>
      <c r="AH42" s="222">
        <v>0</v>
      </c>
      <c r="AI42" s="227">
        <v>0</v>
      </c>
      <c r="AJ42" s="222">
        <v>0</v>
      </c>
      <c r="AK42" s="227">
        <v>0</v>
      </c>
      <c r="AL42" s="227">
        <v>5.45E-2</v>
      </c>
      <c r="AM42" s="227">
        <v>0</v>
      </c>
      <c r="AN42" s="227">
        <v>5.45E-2</v>
      </c>
      <c r="AO42" s="222">
        <v>24</v>
      </c>
      <c r="AP42" s="227">
        <v>1</v>
      </c>
      <c r="AQ42" s="235">
        <v>1.96</v>
      </c>
      <c r="AR42" s="222">
        <v>24</v>
      </c>
      <c r="AS42" s="222">
        <v>24</v>
      </c>
      <c r="AT42" s="227">
        <v>1</v>
      </c>
      <c r="AU42" s="235">
        <v>22</v>
      </c>
      <c r="AV42" s="235">
        <v>21</v>
      </c>
      <c r="AW42" s="235">
        <v>23</v>
      </c>
      <c r="AX42" s="235">
        <v>23</v>
      </c>
      <c r="AY42" s="235">
        <v>22.25</v>
      </c>
      <c r="AZ42" s="244">
        <v>22.01</v>
      </c>
      <c r="BA42" s="277"/>
      <c r="BB42" s="277"/>
      <c r="BC42" s="277">
        <v>22</v>
      </c>
      <c r="BD42" s="262" t="s">
        <v>78</v>
      </c>
      <c r="BE42" s="262">
        <v>0.97063211959484663</v>
      </c>
      <c r="BF42" s="278" t="s">
        <v>317</v>
      </c>
      <c r="BG42" s="279">
        <v>214433</v>
      </c>
      <c r="BH42" s="262" t="s">
        <v>79</v>
      </c>
      <c r="BI42" s="280">
        <v>4.5</v>
      </c>
      <c r="BJ42" s="262" t="s">
        <v>78</v>
      </c>
      <c r="BK42" s="262">
        <v>1</v>
      </c>
      <c r="BL42" s="262" t="s">
        <v>78</v>
      </c>
      <c r="BM42" s="262">
        <v>1</v>
      </c>
    </row>
    <row r="43" spans="1:65" x14ac:dyDescent="0.2">
      <c r="A43" s="276" t="s">
        <v>127</v>
      </c>
      <c r="B43" s="219" t="s">
        <v>49</v>
      </c>
      <c r="C43" s="219" t="s">
        <v>50</v>
      </c>
      <c r="D43" s="219" t="s">
        <v>49</v>
      </c>
      <c r="E43" s="219" t="s">
        <v>50</v>
      </c>
      <c r="F43" s="219"/>
      <c r="G43" s="220" t="s">
        <v>135</v>
      </c>
      <c r="H43" s="222">
        <v>43</v>
      </c>
      <c r="I43" s="222">
        <v>27</v>
      </c>
      <c r="J43" s="222">
        <v>30</v>
      </c>
      <c r="K43" s="222">
        <v>1</v>
      </c>
      <c r="L43" s="235">
        <v>0</v>
      </c>
      <c r="M43" s="222">
        <v>43</v>
      </c>
      <c r="N43" s="222">
        <v>42</v>
      </c>
      <c r="O43" s="227">
        <v>0.97670000000000001</v>
      </c>
      <c r="P43" s="222">
        <v>25</v>
      </c>
      <c r="Q43" s="222">
        <v>2</v>
      </c>
      <c r="R43" s="227">
        <v>0.08</v>
      </c>
      <c r="S43" s="222">
        <v>25</v>
      </c>
      <c r="T43" s="222">
        <v>15</v>
      </c>
      <c r="U43" s="227">
        <v>0.6</v>
      </c>
      <c r="V43" s="222">
        <v>25</v>
      </c>
      <c r="W43" s="222">
        <v>19</v>
      </c>
      <c r="X43" s="227">
        <v>0.76</v>
      </c>
      <c r="Y43" s="222">
        <v>30</v>
      </c>
      <c r="Z43" s="222">
        <v>29</v>
      </c>
      <c r="AA43" s="227">
        <v>0.9667</v>
      </c>
      <c r="AB43" s="222">
        <v>0</v>
      </c>
      <c r="AC43" s="235">
        <v>0</v>
      </c>
      <c r="AD43" s="222">
        <v>0</v>
      </c>
      <c r="AE43" s="227">
        <v>0</v>
      </c>
      <c r="AF43" s="222">
        <v>0</v>
      </c>
      <c r="AG43" s="227">
        <v>0</v>
      </c>
      <c r="AH43" s="222">
        <v>0</v>
      </c>
      <c r="AI43" s="227">
        <v>0</v>
      </c>
      <c r="AJ43" s="222">
        <v>0</v>
      </c>
      <c r="AK43" s="227">
        <v>0</v>
      </c>
      <c r="AL43" s="227">
        <v>4.1099999999999998E-2</v>
      </c>
      <c r="AM43" s="227">
        <v>0</v>
      </c>
      <c r="AN43" s="227">
        <v>4.1099999999999998E-2</v>
      </c>
      <c r="AO43" s="222">
        <v>29</v>
      </c>
      <c r="AP43" s="227">
        <v>0.6744</v>
      </c>
      <c r="AQ43" s="235">
        <v>1.48</v>
      </c>
      <c r="AR43" s="222">
        <v>30</v>
      </c>
      <c r="AS43" s="222">
        <v>27</v>
      </c>
      <c r="AT43" s="227">
        <v>0.9</v>
      </c>
      <c r="AU43" s="235">
        <v>27</v>
      </c>
      <c r="AV43" s="235">
        <v>27</v>
      </c>
      <c r="AW43" s="235">
        <v>23</v>
      </c>
      <c r="AX43" s="235">
        <v>24</v>
      </c>
      <c r="AY43" s="235">
        <v>25.25</v>
      </c>
      <c r="AZ43" s="244">
        <v>24.42</v>
      </c>
      <c r="BA43" s="277"/>
      <c r="BB43" s="277"/>
      <c r="BC43" s="277">
        <v>22</v>
      </c>
      <c r="BD43" s="262" t="s">
        <v>79</v>
      </c>
      <c r="BE43" s="262">
        <v>0.96530490774308753</v>
      </c>
      <c r="BF43" s="278" t="s">
        <v>317</v>
      </c>
      <c r="BG43" s="279">
        <v>188326</v>
      </c>
      <c r="BH43" s="262" t="s">
        <v>79</v>
      </c>
      <c r="BI43" s="280">
        <v>3</v>
      </c>
      <c r="BJ43" s="262" t="s">
        <v>79</v>
      </c>
      <c r="BK43" s="262">
        <v>1</v>
      </c>
      <c r="BL43" s="262" t="s">
        <v>78</v>
      </c>
      <c r="BM43" s="262">
        <v>0.83330000000000004</v>
      </c>
    </row>
    <row r="44" spans="1:65" x14ac:dyDescent="0.2">
      <c r="A44" s="276" t="s">
        <v>127</v>
      </c>
      <c r="B44" s="219" t="s">
        <v>268</v>
      </c>
      <c r="C44" s="219" t="s">
        <v>175</v>
      </c>
      <c r="D44" s="219" t="s">
        <v>268</v>
      </c>
      <c r="E44" s="219" t="s">
        <v>175</v>
      </c>
      <c r="F44" s="219"/>
      <c r="G44" s="220" t="s">
        <v>135</v>
      </c>
      <c r="H44" s="222">
        <v>18</v>
      </c>
      <c r="I44" s="222">
        <v>18</v>
      </c>
      <c r="J44" s="222">
        <v>18</v>
      </c>
      <c r="K44" s="222">
        <v>5</v>
      </c>
      <c r="L44" s="235">
        <v>0</v>
      </c>
      <c r="M44" s="222">
        <v>18</v>
      </c>
      <c r="N44" s="222">
        <v>17</v>
      </c>
      <c r="O44" s="227">
        <v>0.94440000000000002</v>
      </c>
      <c r="P44" s="222">
        <v>9</v>
      </c>
      <c r="Q44" s="222">
        <v>5</v>
      </c>
      <c r="R44" s="227">
        <v>0.55559999999999998</v>
      </c>
      <c r="S44" s="222">
        <v>9</v>
      </c>
      <c r="T44" s="222">
        <v>2</v>
      </c>
      <c r="U44" s="227">
        <v>0.22220000000000001</v>
      </c>
      <c r="V44" s="222">
        <v>9</v>
      </c>
      <c r="W44" s="222">
        <v>3</v>
      </c>
      <c r="X44" s="227">
        <v>0.33329999999999999</v>
      </c>
      <c r="Y44" s="222">
        <v>18</v>
      </c>
      <c r="Z44" s="222">
        <v>18</v>
      </c>
      <c r="AA44" s="227">
        <v>1</v>
      </c>
      <c r="AB44" s="224">
        <v>4</v>
      </c>
      <c r="AC44" s="236">
        <v>0</v>
      </c>
      <c r="AD44" s="223">
        <v>0</v>
      </c>
      <c r="AE44" s="227">
        <v>0</v>
      </c>
      <c r="AF44" s="223">
        <v>0</v>
      </c>
      <c r="AG44" s="227">
        <v>0</v>
      </c>
      <c r="AH44" s="223">
        <v>0</v>
      </c>
      <c r="AI44" s="227">
        <v>0</v>
      </c>
      <c r="AJ44" s="223">
        <v>0</v>
      </c>
      <c r="AK44" s="227">
        <v>0</v>
      </c>
      <c r="AL44" s="228">
        <v>0</v>
      </c>
      <c r="AM44" s="228">
        <v>0</v>
      </c>
      <c r="AN44" s="228">
        <v>0</v>
      </c>
      <c r="AO44" s="223">
        <v>18</v>
      </c>
      <c r="AP44" s="228">
        <v>1</v>
      </c>
      <c r="AQ44" s="237">
        <v>1.67</v>
      </c>
      <c r="AR44" s="222">
        <v>18</v>
      </c>
      <c r="AS44" s="222">
        <v>17</v>
      </c>
      <c r="AT44" s="227">
        <v>0.94440000000000002</v>
      </c>
      <c r="AU44" s="235">
        <v>12</v>
      </c>
      <c r="AV44" s="235">
        <v>14</v>
      </c>
      <c r="AW44" s="235">
        <v>10</v>
      </c>
      <c r="AX44" s="235">
        <v>10</v>
      </c>
      <c r="AY44" s="235">
        <v>11.5</v>
      </c>
      <c r="AZ44" s="244">
        <v>11.05</v>
      </c>
      <c r="BA44" s="277"/>
      <c r="BB44" s="277"/>
      <c r="BC44" s="277">
        <v>8</v>
      </c>
      <c r="BD44" s="262" t="s">
        <v>78</v>
      </c>
      <c r="BE44" s="262">
        <v>0.99993321386035017</v>
      </c>
      <c r="BF44" s="278" t="s">
        <v>317</v>
      </c>
      <c r="BG44" s="279">
        <v>83023</v>
      </c>
      <c r="BH44" s="262" t="s">
        <v>79</v>
      </c>
      <c r="BI44" s="280">
        <v>6</v>
      </c>
      <c r="BJ44" s="262" t="s">
        <v>79</v>
      </c>
      <c r="BK44" s="262">
        <v>1</v>
      </c>
      <c r="BL44" s="262" t="s">
        <v>78</v>
      </c>
      <c r="BM44" s="262">
        <v>0.77780000000000005</v>
      </c>
    </row>
    <row r="45" spans="1:65" x14ac:dyDescent="0.2">
      <c r="A45" s="276" t="s">
        <v>127</v>
      </c>
      <c r="B45" s="221" t="s">
        <v>269</v>
      </c>
      <c r="C45" s="221" t="s">
        <v>178</v>
      </c>
      <c r="D45" s="221" t="s">
        <v>269</v>
      </c>
      <c r="E45" s="221" t="s">
        <v>178</v>
      </c>
      <c r="F45" s="221"/>
      <c r="G45" s="220" t="s">
        <v>38</v>
      </c>
      <c r="H45" s="222">
        <v>50</v>
      </c>
      <c r="I45" s="222">
        <v>38</v>
      </c>
      <c r="J45" s="222">
        <v>38</v>
      </c>
      <c r="K45" s="222">
        <v>31</v>
      </c>
      <c r="L45" s="235">
        <v>140.6</v>
      </c>
      <c r="M45" s="222">
        <v>30</v>
      </c>
      <c r="N45" s="222">
        <v>8</v>
      </c>
      <c r="O45" s="227">
        <v>0.26669999999999999</v>
      </c>
      <c r="P45" s="222">
        <v>22</v>
      </c>
      <c r="Q45" s="222">
        <v>4</v>
      </c>
      <c r="R45" s="227">
        <v>0.18179999999999999</v>
      </c>
      <c r="S45" s="222">
        <v>22</v>
      </c>
      <c r="T45" s="222">
        <v>4</v>
      </c>
      <c r="U45" s="227">
        <v>0.18179999999999999</v>
      </c>
      <c r="V45" s="222">
        <v>22</v>
      </c>
      <c r="W45" s="222">
        <v>8</v>
      </c>
      <c r="X45" s="227">
        <v>0.36359999999999998</v>
      </c>
      <c r="Y45" s="222">
        <v>38</v>
      </c>
      <c r="Z45" s="222">
        <v>31</v>
      </c>
      <c r="AA45" s="227">
        <v>0.81579999999999997</v>
      </c>
      <c r="AB45" s="222">
        <v>8</v>
      </c>
      <c r="AC45" s="235">
        <v>7.13</v>
      </c>
      <c r="AD45" s="222">
        <v>0</v>
      </c>
      <c r="AE45" s="227">
        <v>0</v>
      </c>
      <c r="AF45" s="222">
        <v>0</v>
      </c>
      <c r="AG45" s="227">
        <v>0</v>
      </c>
      <c r="AH45" s="222">
        <v>0</v>
      </c>
      <c r="AI45" s="227">
        <v>0</v>
      </c>
      <c r="AJ45" s="222">
        <v>0</v>
      </c>
      <c r="AK45" s="227">
        <v>0</v>
      </c>
      <c r="AL45" s="227">
        <v>9.1999999999999998E-3</v>
      </c>
      <c r="AM45" s="227">
        <v>1.5E-3</v>
      </c>
      <c r="AN45" s="227">
        <v>1.0800000000000001E-2</v>
      </c>
      <c r="AO45" s="222">
        <v>30</v>
      </c>
      <c r="AP45" s="227">
        <v>0.6</v>
      </c>
      <c r="AQ45" s="235">
        <v>1.6</v>
      </c>
      <c r="AR45" s="222">
        <v>38</v>
      </c>
      <c r="AS45" s="222">
        <v>6</v>
      </c>
      <c r="AT45" s="227">
        <v>0.15790000000000001</v>
      </c>
      <c r="AU45" s="235">
        <v>14</v>
      </c>
      <c r="AV45" s="235">
        <v>16</v>
      </c>
      <c r="AW45" s="235">
        <v>3</v>
      </c>
      <c r="AX45" s="235">
        <v>8</v>
      </c>
      <c r="AY45" s="235">
        <v>10.25</v>
      </c>
      <c r="AZ45" s="244">
        <v>9.61</v>
      </c>
      <c r="BA45" s="277"/>
      <c r="BB45" s="277"/>
      <c r="BC45" s="277">
        <v>12</v>
      </c>
      <c r="BD45" s="262" t="s">
        <v>78</v>
      </c>
      <c r="BE45" s="262">
        <v>1</v>
      </c>
      <c r="BF45" s="278"/>
      <c r="BG45" s="279">
        <v>265700</v>
      </c>
      <c r="BH45" s="262" t="s">
        <v>79</v>
      </c>
      <c r="BI45" s="280">
        <v>3</v>
      </c>
      <c r="BJ45" s="262" t="s">
        <v>78</v>
      </c>
      <c r="BK45" s="262" t="s">
        <v>322</v>
      </c>
      <c r="BL45" s="262" t="s">
        <v>78</v>
      </c>
      <c r="BM45" s="262">
        <v>1</v>
      </c>
    </row>
    <row r="46" spans="1:65" x14ac:dyDescent="0.2">
      <c r="A46" s="276" t="s">
        <v>127</v>
      </c>
      <c r="B46" s="219" t="s">
        <v>269</v>
      </c>
      <c r="C46" s="219" t="s">
        <v>177</v>
      </c>
      <c r="D46" s="219" t="s">
        <v>269</v>
      </c>
      <c r="E46" s="219" t="s">
        <v>177</v>
      </c>
      <c r="F46" s="219"/>
      <c r="G46" s="220" t="s">
        <v>283</v>
      </c>
      <c r="H46" s="222">
        <v>36</v>
      </c>
      <c r="I46" s="222">
        <v>15</v>
      </c>
      <c r="J46" s="222">
        <v>15</v>
      </c>
      <c r="K46" s="222">
        <v>8</v>
      </c>
      <c r="L46" s="235">
        <v>439.61</v>
      </c>
      <c r="M46" s="222">
        <v>8</v>
      </c>
      <c r="N46" s="222">
        <v>6</v>
      </c>
      <c r="O46" s="227">
        <v>0.75</v>
      </c>
      <c r="P46" s="222">
        <v>7</v>
      </c>
      <c r="Q46" s="222">
        <v>0</v>
      </c>
      <c r="R46" s="227">
        <v>0</v>
      </c>
      <c r="S46" s="222">
        <v>7</v>
      </c>
      <c r="T46" s="222">
        <v>2</v>
      </c>
      <c r="U46" s="227">
        <v>0.28570000000000001</v>
      </c>
      <c r="V46" s="222">
        <v>7</v>
      </c>
      <c r="W46" s="222">
        <v>2</v>
      </c>
      <c r="X46" s="227">
        <v>0.28570000000000001</v>
      </c>
      <c r="Y46" s="222">
        <v>15</v>
      </c>
      <c r="Z46" s="222">
        <v>13</v>
      </c>
      <c r="AA46" s="227">
        <v>0.86670000000000003</v>
      </c>
      <c r="AB46" s="222">
        <v>6</v>
      </c>
      <c r="AC46" s="235">
        <v>12.5</v>
      </c>
      <c r="AD46" s="222">
        <v>0</v>
      </c>
      <c r="AE46" s="227">
        <v>0</v>
      </c>
      <c r="AF46" s="222">
        <v>0</v>
      </c>
      <c r="AG46" s="227">
        <v>0</v>
      </c>
      <c r="AH46" s="222">
        <v>0</v>
      </c>
      <c r="AI46" s="227">
        <v>0</v>
      </c>
      <c r="AJ46" s="222">
        <v>0</v>
      </c>
      <c r="AK46" s="227">
        <v>0</v>
      </c>
      <c r="AL46" s="227">
        <v>8.5000000000000006E-3</v>
      </c>
      <c r="AM46" s="227">
        <v>0</v>
      </c>
      <c r="AN46" s="227">
        <v>8.5000000000000006E-3</v>
      </c>
      <c r="AO46" s="222">
        <v>3</v>
      </c>
      <c r="AP46" s="227">
        <v>8.3299999999999999E-2</v>
      </c>
      <c r="AQ46" s="235">
        <v>1</v>
      </c>
      <c r="AR46" s="222">
        <v>15</v>
      </c>
      <c r="AS46" s="222">
        <v>2</v>
      </c>
      <c r="AT46" s="227">
        <v>0.1333</v>
      </c>
      <c r="AU46" s="235">
        <v>9</v>
      </c>
      <c r="AV46" s="235">
        <v>10</v>
      </c>
      <c r="AW46" s="235">
        <v>3</v>
      </c>
      <c r="AX46" s="235">
        <v>9</v>
      </c>
      <c r="AY46" s="235">
        <v>7.75</v>
      </c>
      <c r="AZ46" s="244">
        <v>7.02</v>
      </c>
      <c r="BA46" s="277"/>
      <c r="BB46" s="277"/>
      <c r="BC46" s="277">
        <v>12</v>
      </c>
      <c r="BD46" s="262" t="s">
        <v>78</v>
      </c>
      <c r="BE46" s="262">
        <v>1</v>
      </c>
      <c r="BF46" s="278" t="s">
        <v>317</v>
      </c>
      <c r="BG46" s="279">
        <v>286578</v>
      </c>
      <c r="BH46" s="262" t="s">
        <v>79</v>
      </c>
      <c r="BI46" s="280">
        <v>0</v>
      </c>
      <c r="BJ46" s="262" t="s">
        <v>78</v>
      </c>
      <c r="BK46" s="262" t="s">
        <v>322</v>
      </c>
      <c r="BL46" s="262" t="s">
        <v>78</v>
      </c>
      <c r="BM46" s="262">
        <v>1</v>
      </c>
    </row>
    <row r="47" spans="1:65" x14ac:dyDescent="0.2">
      <c r="A47" s="276" t="s">
        <v>127</v>
      </c>
      <c r="B47" s="221" t="s">
        <v>270</v>
      </c>
      <c r="C47" s="221" t="s">
        <v>52</v>
      </c>
      <c r="D47" s="221" t="s">
        <v>270</v>
      </c>
      <c r="E47" s="221" t="s">
        <v>52</v>
      </c>
      <c r="F47" s="221"/>
      <c r="G47" s="220" t="s">
        <v>135</v>
      </c>
      <c r="H47" s="222">
        <v>35</v>
      </c>
      <c r="I47" s="222">
        <v>16</v>
      </c>
      <c r="J47" s="222">
        <v>18</v>
      </c>
      <c r="K47" s="222">
        <v>2</v>
      </c>
      <c r="L47" s="235">
        <v>0</v>
      </c>
      <c r="M47" s="222">
        <v>35</v>
      </c>
      <c r="N47" s="222">
        <v>33</v>
      </c>
      <c r="O47" s="227">
        <v>0.94289999999999996</v>
      </c>
      <c r="P47" s="222">
        <v>15</v>
      </c>
      <c r="Q47" s="222">
        <v>1</v>
      </c>
      <c r="R47" s="227">
        <v>6.6699999999999995E-2</v>
      </c>
      <c r="S47" s="222">
        <v>16</v>
      </c>
      <c r="T47" s="222">
        <v>10</v>
      </c>
      <c r="U47" s="227">
        <v>0.625</v>
      </c>
      <c r="V47" s="222">
        <v>16</v>
      </c>
      <c r="W47" s="222">
        <v>8</v>
      </c>
      <c r="X47" s="227">
        <v>0.5</v>
      </c>
      <c r="Y47" s="222">
        <v>18</v>
      </c>
      <c r="Z47" s="222">
        <v>17</v>
      </c>
      <c r="AA47" s="227">
        <v>0.94440000000000002</v>
      </c>
      <c r="AB47" s="222">
        <v>0</v>
      </c>
      <c r="AC47" s="235">
        <v>0</v>
      </c>
      <c r="AD47" s="222">
        <v>0</v>
      </c>
      <c r="AE47" s="227">
        <v>0</v>
      </c>
      <c r="AF47" s="222">
        <v>0</v>
      </c>
      <c r="AG47" s="227">
        <v>0</v>
      </c>
      <c r="AH47" s="222">
        <v>0</v>
      </c>
      <c r="AI47" s="227">
        <v>0</v>
      </c>
      <c r="AJ47" s="222">
        <v>0</v>
      </c>
      <c r="AK47" s="227">
        <v>0</v>
      </c>
      <c r="AL47" s="227">
        <v>2.64E-2</v>
      </c>
      <c r="AM47" s="227">
        <v>2.2000000000000001E-3</v>
      </c>
      <c r="AN47" s="227">
        <v>2.86E-2</v>
      </c>
      <c r="AO47" s="222">
        <v>19</v>
      </c>
      <c r="AP47" s="227">
        <v>0.54290000000000005</v>
      </c>
      <c r="AQ47" s="235">
        <v>1.1599999999999999</v>
      </c>
      <c r="AR47" s="222">
        <v>18</v>
      </c>
      <c r="AS47" s="222">
        <v>13</v>
      </c>
      <c r="AT47" s="227">
        <v>0.72219999999999995</v>
      </c>
      <c r="AU47" s="235">
        <v>14</v>
      </c>
      <c r="AV47" s="235">
        <v>15</v>
      </c>
      <c r="AW47" s="235">
        <v>14</v>
      </c>
      <c r="AX47" s="235">
        <v>14</v>
      </c>
      <c r="AY47" s="235">
        <v>14.25</v>
      </c>
      <c r="AZ47" s="244">
        <v>13.17</v>
      </c>
      <c r="BA47" s="277"/>
      <c r="BB47" s="277"/>
      <c r="BC47" s="277">
        <v>15</v>
      </c>
      <c r="BD47" s="262" t="s">
        <v>79</v>
      </c>
      <c r="BE47" s="262">
        <v>0.75210340001646503</v>
      </c>
      <c r="BF47" s="278" t="s">
        <v>317</v>
      </c>
      <c r="BG47" s="279">
        <v>183429</v>
      </c>
      <c r="BH47" s="262"/>
      <c r="BI47" s="280">
        <v>1.5</v>
      </c>
      <c r="BJ47" s="262" t="s">
        <v>78</v>
      </c>
      <c r="BK47" s="262">
        <v>1</v>
      </c>
      <c r="BL47" s="262" t="s">
        <v>79</v>
      </c>
      <c r="BM47" s="262">
        <v>0.66669999999999996</v>
      </c>
    </row>
    <row r="48" spans="1:65" x14ac:dyDescent="0.2">
      <c r="A48" s="276" t="s">
        <v>127</v>
      </c>
      <c r="B48" s="221" t="s">
        <v>271</v>
      </c>
      <c r="C48" s="221" t="s">
        <v>179</v>
      </c>
      <c r="D48" s="221" t="s">
        <v>271</v>
      </c>
      <c r="E48" s="221" t="s">
        <v>179</v>
      </c>
      <c r="F48" s="221"/>
      <c r="G48" s="220" t="s">
        <v>38</v>
      </c>
      <c r="H48" s="222">
        <v>63</v>
      </c>
      <c r="I48" s="222">
        <v>23</v>
      </c>
      <c r="J48" s="222">
        <v>24</v>
      </c>
      <c r="K48" s="222">
        <v>38</v>
      </c>
      <c r="L48" s="235">
        <v>184.57</v>
      </c>
      <c r="M48" s="222">
        <v>37</v>
      </c>
      <c r="N48" s="222">
        <v>31</v>
      </c>
      <c r="O48" s="227">
        <v>0.83779999999999999</v>
      </c>
      <c r="P48" s="222">
        <v>15</v>
      </c>
      <c r="Q48" s="222">
        <v>11</v>
      </c>
      <c r="R48" s="227">
        <v>0.73329999999999995</v>
      </c>
      <c r="S48" s="222">
        <v>15</v>
      </c>
      <c r="T48" s="222">
        <v>5</v>
      </c>
      <c r="U48" s="227">
        <v>0.33329999999999999</v>
      </c>
      <c r="V48" s="222">
        <v>15</v>
      </c>
      <c r="W48" s="222">
        <v>12</v>
      </c>
      <c r="X48" s="227">
        <v>0.8</v>
      </c>
      <c r="Y48" s="222">
        <v>24</v>
      </c>
      <c r="Z48" s="222">
        <v>21</v>
      </c>
      <c r="AA48" s="227">
        <v>0.875</v>
      </c>
      <c r="AB48" s="222">
        <v>31</v>
      </c>
      <c r="AC48" s="235">
        <v>9.35</v>
      </c>
      <c r="AD48" s="222">
        <v>0</v>
      </c>
      <c r="AE48" s="227">
        <v>0</v>
      </c>
      <c r="AF48" s="222">
        <v>0</v>
      </c>
      <c r="AG48" s="227">
        <v>0</v>
      </c>
      <c r="AH48" s="222">
        <v>0</v>
      </c>
      <c r="AI48" s="227">
        <v>0</v>
      </c>
      <c r="AJ48" s="222">
        <v>0</v>
      </c>
      <c r="AK48" s="227">
        <v>0</v>
      </c>
      <c r="AL48" s="227">
        <v>1.47E-2</v>
      </c>
      <c r="AM48" s="227">
        <v>1.1999999999999999E-3</v>
      </c>
      <c r="AN48" s="227">
        <v>1.47E-2</v>
      </c>
      <c r="AO48" s="222">
        <v>11</v>
      </c>
      <c r="AP48" s="227">
        <v>0.17460000000000001</v>
      </c>
      <c r="AQ48" s="235">
        <v>1.0900000000000001</v>
      </c>
      <c r="AR48" s="222">
        <v>24</v>
      </c>
      <c r="AS48" s="222">
        <v>9</v>
      </c>
      <c r="AT48" s="227">
        <v>0.375</v>
      </c>
      <c r="AU48" s="235">
        <v>4</v>
      </c>
      <c r="AV48" s="235">
        <v>8</v>
      </c>
      <c r="AW48" s="235">
        <v>6</v>
      </c>
      <c r="AX48" s="235">
        <v>7</v>
      </c>
      <c r="AY48" s="235">
        <v>6.25</v>
      </c>
      <c r="AZ48" s="244">
        <v>7.03</v>
      </c>
      <c r="BA48" s="277"/>
      <c r="BB48" s="277"/>
      <c r="BC48" s="277">
        <v>10</v>
      </c>
      <c r="BD48" s="262" t="s">
        <v>79</v>
      </c>
      <c r="BE48" s="262">
        <v>0.99654624450016993</v>
      </c>
      <c r="BF48" s="278" t="s">
        <v>320</v>
      </c>
      <c r="BG48" s="279">
        <v>108867</v>
      </c>
      <c r="BH48" s="262" t="s">
        <v>79</v>
      </c>
      <c r="BI48" s="280">
        <v>4.5</v>
      </c>
      <c r="BJ48" s="262" t="s">
        <v>78</v>
      </c>
      <c r="BK48" s="262" t="s">
        <v>322</v>
      </c>
      <c r="BL48" s="262" t="s">
        <v>79</v>
      </c>
      <c r="BM48" s="262">
        <v>0.91669999999999996</v>
      </c>
    </row>
    <row r="49" spans="1:65" x14ac:dyDescent="0.2">
      <c r="A49" s="276" t="s">
        <v>127</v>
      </c>
      <c r="B49" s="219" t="s">
        <v>272</v>
      </c>
      <c r="C49" s="219" t="s">
        <v>55</v>
      </c>
      <c r="D49" s="219" t="s">
        <v>272</v>
      </c>
      <c r="E49" s="219" t="s">
        <v>55</v>
      </c>
      <c r="F49" s="219"/>
      <c r="G49" s="220" t="s">
        <v>135</v>
      </c>
      <c r="H49" s="222">
        <v>14</v>
      </c>
      <c r="I49" s="222">
        <v>12</v>
      </c>
      <c r="J49" s="222">
        <v>12</v>
      </c>
      <c r="K49" s="222">
        <v>0</v>
      </c>
      <c r="L49" s="235">
        <v>0</v>
      </c>
      <c r="M49" s="222">
        <v>14</v>
      </c>
      <c r="N49" s="222">
        <v>14</v>
      </c>
      <c r="O49" s="227">
        <v>1</v>
      </c>
      <c r="P49" s="222">
        <v>12</v>
      </c>
      <c r="Q49" s="222">
        <v>1</v>
      </c>
      <c r="R49" s="227">
        <v>8.3299999999999999E-2</v>
      </c>
      <c r="S49" s="222">
        <v>12</v>
      </c>
      <c r="T49" s="222">
        <v>8</v>
      </c>
      <c r="U49" s="227">
        <v>0.66669999999999996</v>
      </c>
      <c r="V49" s="222">
        <v>12</v>
      </c>
      <c r="W49" s="222">
        <v>8</v>
      </c>
      <c r="X49" s="227">
        <v>0.66669999999999996</v>
      </c>
      <c r="Y49" s="222">
        <v>12</v>
      </c>
      <c r="Z49" s="222">
        <v>12</v>
      </c>
      <c r="AA49" s="227">
        <v>1</v>
      </c>
      <c r="AB49" s="222">
        <v>0</v>
      </c>
      <c r="AC49" s="235">
        <v>0</v>
      </c>
      <c r="AD49" s="222">
        <v>0</v>
      </c>
      <c r="AE49" s="227">
        <v>0</v>
      </c>
      <c r="AF49" s="222">
        <v>0</v>
      </c>
      <c r="AG49" s="227">
        <v>0</v>
      </c>
      <c r="AH49" s="222">
        <v>0</v>
      </c>
      <c r="AI49" s="227">
        <v>0</v>
      </c>
      <c r="AJ49" s="222">
        <v>0</v>
      </c>
      <c r="AK49" s="227">
        <v>0</v>
      </c>
      <c r="AL49" s="227">
        <v>6.59E-2</v>
      </c>
      <c r="AM49" s="227">
        <v>0</v>
      </c>
      <c r="AN49" s="227">
        <v>6.59E-2</v>
      </c>
      <c r="AO49" s="222">
        <v>13</v>
      </c>
      <c r="AP49" s="227">
        <v>0.92859999999999998</v>
      </c>
      <c r="AQ49" s="235">
        <v>1.62</v>
      </c>
      <c r="AR49" s="222">
        <v>12</v>
      </c>
      <c r="AS49" s="222">
        <v>11</v>
      </c>
      <c r="AT49" s="227">
        <v>0.91669999999999996</v>
      </c>
      <c r="AU49" s="235">
        <v>12</v>
      </c>
      <c r="AV49" s="235">
        <v>12</v>
      </c>
      <c r="AW49" s="235">
        <v>12</v>
      </c>
      <c r="AX49" s="235">
        <v>12</v>
      </c>
      <c r="AY49" s="235">
        <v>12</v>
      </c>
      <c r="AZ49" s="244">
        <v>12</v>
      </c>
      <c r="BA49" s="277"/>
      <c r="BB49" s="277"/>
      <c r="BC49" s="277">
        <v>10</v>
      </c>
      <c r="BD49" s="262" t="s">
        <v>78</v>
      </c>
      <c r="BE49" s="262">
        <v>0.87393010536724036</v>
      </c>
      <c r="BF49" s="278" t="s">
        <v>317</v>
      </c>
      <c r="BG49" s="279">
        <v>99861</v>
      </c>
      <c r="BH49" s="262" t="s">
        <v>79</v>
      </c>
      <c r="BI49" s="280">
        <v>1.5</v>
      </c>
      <c r="BJ49" s="262" t="s">
        <v>79</v>
      </c>
      <c r="BK49" s="262">
        <v>1</v>
      </c>
      <c r="BL49" s="262" t="s">
        <v>78</v>
      </c>
      <c r="BM49" s="262">
        <v>0.83330000000000004</v>
      </c>
    </row>
    <row r="50" spans="1:65" x14ac:dyDescent="0.2">
      <c r="A50" s="276" t="s">
        <v>127</v>
      </c>
      <c r="B50" s="221" t="s">
        <v>273</v>
      </c>
      <c r="C50" s="221" t="s">
        <v>275</v>
      </c>
      <c r="D50" s="221" t="s">
        <v>273</v>
      </c>
      <c r="E50" s="221" t="s">
        <v>275</v>
      </c>
      <c r="F50" s="221"/>
      <c r="G50" s="220" t="s">
        <v>135</v>
      </c>
      <c r="H50" s="222">
        <v>16</v>
      </c>
      <c r="I50" s="222">
        <v>16</v>
      </c>
      <c r="J50" s="222">
        <v>16</v>
      </c>
      <c r="K50" s="222">
        <v>1</v>
      </c>
      <c r="L50" s="235">
        <v>0</v>
      </c>
      <c r="M50" s="222">
        <v>16</v>
      </c>
      <c r="N50" s="222">
        <v>16</v>
      </c>
      <c r="O50" s="227">
        <v>1</v>
      </c>
      <c r="P50" s="222">
        <v>12</v>
      </c>
      <c r="Q50" s="222">
        <v>1</v>
      </c>
      <c r="R50" s="227">
        <v>8.3299999999999999E-2</v>
      </c>
      <c r="S50" s="222">
        <v>15</v>
      </c>
      <c r="T50" s="222">
        <v>12</v>
      </c>
      <c r="U50" s="227">
        <v>0.8</v>
      </c>
      <c r="V50" s="222">
        <v>15</v>
      </c>
      <c r="W50" s="222">
        <v>14</v>
      </c>
      <c r="X50" s="227">
        <v>0.93330000000000002</v>
      </c>
      <c r="Y50" s="222">
        <v>16</v>
      </c>
      <c r="Z50" s="222">
        <v>16</v>
      </c>
      <c r="AA50" s="227">
        <v>1</v>
      </c>
      <c r="AB50" s="222">
        <v>1</v>
      </c>
      <c r="AC50" s="235">
        <v>0</v>
      </c>
      <c r="AD50" s="222">
        <v>0</v>
      </c>
      <c r="AE50" s="227">
        <v>0</v>
      </c>
      <c r="AF50" s="222">
        <v>0</v>
      </c>
      <c r="AG50" s="227">
        <v>0</v>
      </c>
      <c r="AH50" s="222">
        <v>0</v>
      </c>
      <c r="AI50" s="227">
        <v>0</v>
      </c>
      <c r="AJ50" s="222">
        <v>0</v>
      </c>
      <c r="AK50" s="227">
        <v>0</v>
      </c>
      <c r="AL50" s="227">
        <v>0</v>
      </c>
      <c r="AM50" s="227">
        <v>0</v>
      </c>
      <c r="AN50" s="227">
        <v>0</v>
      </c>
      <c r="AO50" s="222">
        <v>16</v>
      </c>
      <c r="AP50" s="227">
        <v>1</v>
      </c>
      <c r="AQ50" s="235">
        <v>1.44</v>
      </c>
      <c r="AR50" s="222">
        <v>16</v>
      </c>
      <c r="AS50" s="222">
        <v>9</v>
      </c>
      <c r="AT50" s="227">
        <v>0.5625</v>
      </c>
      <c r="AU50" s="235">
        <v>16</v>
      </c>
      <c r="AV50" s="235">
        <v>15</v>
      </c>
      <c r="AW50" s="235">
        <v>16</v>
      </c>
      <c r="AX50" s="235">
        <v>16</v>
      </c>
      <c r="AY50" s="235">
        <v>15.75</v>
      </c>
      <c r="AZ50" s="244">
        <v>15.6</v>
      </c>
      <c r="BA50" s="277"/>
      <c r="BB50" s="277"/>
      <c r="BC50" s="277">
        <v>16</v>
      </c>
      <c r="BD50" s="262" t="s">
        <v>78</v>
      </c>
      <c r="BE50" s="262">
        <v>0.9907011506239789</v>
      </c>
      <c r="BF50" s="278" t="s">
        <v>317</v>
      </c>
      <c r="BG50" s="279">
        <v>145983</v>
      </c>
      <c r="BH50" s="262" t="s">
        <v>79</v>
      </c>
      <c r="BI50" s="280">
        <v>4.5</v>
      </c>
      <c r="BJ50" s="262" t="s">
        <v>78</v>
      </c>
      <c r="BK50" s="262">
        <v>1</v>
      </c>
      <c r="BL50" s="262" t="s">
        <v>78</v>
      </c>
      <c r="BM50" s="262">
        <v>1</v>
      </c>
    </row>
    <row r="51" spans="1:65" x14ac:dyDescent="0.2">
      <c r="A51" s="276" t="s">
        <v>127</v>
      </c>
      <c r="B51" s="221" t="s">
        <v>273</v>
      </c>
      <c r="C51" s="221" t="s">
        <v>274</v>
      </c>
      <c r="D51" s="221" t="s">
        <v>273</v>
      </c>
      <c r="E51" s="221" t="s">
        <v>274</v>
      </c>
      <c r="F51" s="221"/>
      <c r="G51" s="220" t="s">
        <v>135</v>
      </c>
      <c r="H51" s="222">
        <v>11</v>
      </c>
      <c r="I51" s="222">
        <v>10</v>
      </c>
      <c r="J51" s="222">
        <v>11</v>
      </c>
      <c r="K51" s="222">
        <v>3</v>
      </c>
      <c r="L51" s="235">
        <v>0</v>
      </c>
      <c r="M51" s="222">
        <v>11</v>
      </c>
      <c r="N51" s="222">
        <v>10</v>
      </c>
      <c r="O51" s="227">
        <v>0.90910000000000002</v>
      </c>
      <c r="P51" s="222">
        <v>6</v>
      </c>
      <c r="Q51" s="222">
        <v>0</v>
      </c>
      <c r="R51" s="227">
        <v>0</v>
      </c>
      <c r="S51" s="222">
        <v>9</v>
      </c>
      <c r="T51" s="222">
        <v>8</v>
      </c>
      <c r="U51" s="227">
        <v>0.88890000000000002</v>
      </c>
      <c r="V51" s="222">
        <v>9</v>
      </c>
      <c r="W51" s="222">
        <v>8</v>
      </c>
      <c r="X51" s="227">
        <v>0.88890000000000002</v>
      </c>
      <c r="Y51" s="222">
        <v>11</v>
      </c>
      <c r="Z51" s="222">
        <v>11</v>
      </c>
      <c r="AA51" s="227">
        <v>1</v>
      </c>
      <c r="AB51" s="222">
        <v>2</v>
      </c>
      <c r="AC51" s="235">
        <v>0</v>
      </c>
      <c r="AD51" s="222">
        <v>0</v>
      </c>
      <c r="AE51" s="227">
        <v>0</v>
      </c>
      <c r="AF51" s="222">
        <v>0</v>
      </c>
      <c r="AG51" s="227">
        <v>0</v>
      </c>
      <c r="AH51" s="222">
        <v>0</v>
      </c>
      <c r="AI51" s="227">
        <v>0</v>
      </c>
      <c r="AJ51" s="222">
        <v>0</v>
      </c>
      <c r="AK51" s="227">
        <v>0</v>
      </c>
      <c r="AL51" s="227">
        <v>0</v>
      </c>
      <c r="AM51" s="227">
        <v>0</v>
      </c>
      <c r="AN51" s="227">
        <v>0</v>
      </c>
      <c r="AO51" s="222">
        <v>11</v>
      </c>
      <c r="AP51" s="227">
        <v>1</v>
      </c>
      <c r="AQ51" s="235">
        <v>1.36</v>
      </c>
      <c r="AR51" s="222">
        <v>11</v>
      </c>
      <c r="AS51" s="222">
        <v>9</v>
      </c>
      <c r="AT51" s="227" t="s">
        <v>292</v>
      </c>
      <c r="AU51" s="235">
        <v>8</v>
      </c>
      <c r="AV51" s="235">
        <v>8</v>
      </c>
      <c r="AW51" s="235">
        <v>8</v>
      </c>
      <c r="AX51" s="235">
        <v>8</v>
      </c>
      <c r="AY51" s="235">
        <v>8</v>
      </c>
      <c r="AZ51" s="244">
        <v>7.77</v>
      </c>
      <c r="BA51" s="277"/>
      <c r="BB51" s="277"/>
      <c r="BC51" s="277">
        <v>8</v>
      </c>
      <c r="BD51" s="262" t="s">
        <v>78</v>
      </c>
      <c r="BE51" s="262">
        <v>0.99995822919639932</v>
      </c>
      <c r="BF51" s="278" t="s">
        <v>317</v>
      </c>
      <c r="BG51" s="279">
        <v>60749</v>
      </c>
      <c r="BH51" s="262" t="s">
        <v>79</v>
      </c>
      <c r="BI51" s="280">
        <v>4.5</v>
      </c>
      <c r="BJ51" s="262" t="s">
        <v>79</v>
      </c>
      <c r="BK51" s="262">
        <v>1</v>
      </c>
      <c r="BL51" s="262" t="s">
        <v>78</v>
      </c>
      <c r="BM51" s="262">
        <v>1</v>
      </c>
    </row>
    <row r="52" spans="1:65" x14ac:dyDescent="0.2">
      <c r="A52" s="276" t="s">
        <v>127</v>
      </c>
      <c r="B52" s="221" t="s">
        <v>276</v>
      </c>
      <c r="C52" s="221" t="s">
        <v>184</v>
      </c>
      <c r="D52" s="221" t="s">
        <v>276</v>
      </c>
      <c r="E52" s="221" t="s">
        <v>184</v>
      </c>
      <c r="F52" s="221"/>
      <c r="G52" s="220" t="s">
        <v>135</v>
      </c>
      <c r="H52" s="222">
        <v>13</v>
      </c>
      <c r="I52" s="222">
        <v>13</v>
      </c>
      <c r="J52" s="222">
        <v>13</v>
      </c>
      <c r="K52" s="222">
        <v>3</v>
      </c>
      <c r="L52" s="235">
        <v>0</v>
      </c>
      <c r="M52" s="222">
        <v>13</v>
      </c>
      <c r="N52" s="222">
        <v>11</v>
      </c>
      <c r="O52" s="227">
        <v>0.84619999999999995</v>
      </c>
      <c r="P52" s="222">
        <v>11</v>
      </c>
      <c r="Q52" s="222">
        <v>0</v>
      </c>
      <c r="R52" s="227">
        <v>0</v>
      </c>
      <c r="S52" s="222">
        <v>11</v>
      </c>
      <c r="T52" s="222">
        <v>1</v>
      </c>
      <c r="U52" s="227">
        <v>9.0899999999999995E-2</v>
      </c>
      <c r="V52" s="222">
        <v>11</v>
      </c>
      <c r="W52" s="222">
        <v>1</v>
      </c>
      <c r="X52" s="227">
        <v>9.0899999999999995E-2</v>
      </c>
      <c r="Y52" s="222">
        <v>13</v>
      </c>
      <c r="Z52" s="222">
        <v>11</v>
      </c>
      <c r="AA52" s="227">
        <v>0.84619999999999995</v>
      </c>
      <c r="AB52" s="222">
        <v>1</v>
      </c>
      <c r="AC52" s="235">
        <v>0</v>
      </c>
      <c r="AD52" s="222">
        <v>0</v>
      </c>
      <c r="AE52" s="227">
        <v>0</v>
      </c>
      <c r="AF52" s="222">
        <v>0</v>
      </c>
      <c r="AG52" s="227">
        <v>0</v>
      </c>
      <c r="AH52" s="222">
        <v>0</v>
      </c>
      <c r="AI52" s="227">
        <v>0</v>
      </c>
      <c r="AJ52" s="222">
        <v>0</v>
      </c>
      <c r="AK52" s="227">
        <v>0</v>
      </c>
      <c r="AL52" s="227">
        <v>8.8800000000000004E-2</v>
      </c>
      <c r="AM52" s="227">
        <v>1.78E-2</v>
      </c>
      <c r="AN52" s="227">
        <v>0.10059999999999999</v>
      </c>
      <c r="AO52" s="222">
        <v>12</v>
      </c>
      <c r="AP52" s="227">
        <v>0.92310000000000003</v>
      </c>
      <c r="AQ52" s="235">
        <v>1.58</v>
      </c>
      <c r="AR52" s="222">
        <v>13</v>
      </c>
      <c r="AS52" s="222">
        <v>9</v>
      </c>
      <c r="AT52" s="227">
        <v>0.69230000000000003</v>
      </c>
      <c r="AU52" s="235">
        <v>12</v>
      </c>
      <c r="AV52" s="235">
        <v>10</v>
      </c>
      <c r="AW52" s="235">
        <v>11</v>
      </c>
      <c r="AX52" s="235">
        <v>12</v>
      </c>
      <c r="AY52" s="235">
        <v>11.25</v>
      </c>
      <c r="AZ52" s="244">
        <v>11.42</v>
      </c>
      <c r="BA52" s="277"/>
      <c r="BB52" s="277"/>
      <c r="BC52" s="277">
        <v>12</v>
      </c>
      <c r="BD52" s="262" t="s">
        <v>79</v>
      </c>
      <c r="BE52" s="262">
        <v>0.89</v>
      </c>
      <c r="BF52" s="278" t="s">
        <v>320</v>
      </c>
      <c r="BG52" s="279">
        <v>88591</v>
      </c>
      <c r="BH52" s="262" t="s">
        <v>79</v>
      </c>
      <c r="BI52" s="280">
        <v>3</v>
      </c>
      <c r="BJ52" s="262" t="s">
        <v>79</v>
      </c>
      <c r="BK52" s="262">
        <v>1</v>
      </c>
      <c r="BL52" s="262" t="s">
        <v>78</v>
      </c>
      <c r="BM52" s="262">
        <v>0.83330000000000004</v>
      </c>
    </row>
    <row r="53" spans="1:65" x14ac:dyDescent="0.2">
      <c r="A53" s="276" t="s">
        <v>127</v>
      </c>
      <c r="B53" s="221" t="s">
        <v>278</v>
      </c>
      <c r="C53" s="221" t="s">
        <v>227</v>
      </c>
      <c r="D53" s="221" t="s">
        <v>278</v>
      </c>
      <c r="E53" s="221" t="s">
        <v>227</v>
      </c>
      <c r="F53" s="221"/>
      <c r="G53" s="220" t="s">
        <v>283</v>
      </c>
      <c r="H53" s="222">
        <v>55</v>
      </c>
      <c r="I53" s="222">
        <v>22</v>
      </c>
      <c r="J53" s="222">
        <v>27</v>
      </c>
      <c r="K53" s="222">
        <v>34</v>
      </c>
      <c r="L53" s="235">
        <v>0</v>
      </c>
      <c r="M53" s="222">
        <v>34</v>
      </c>
      <c r="N53" s="222">
        <v>29</v>
      </c>
      <c r="O53" s="227">
        <v>0.85289999999999999</v>
      </c>
      <c r="P53" s="222">
        <v>20</v>
      </c>
      <c r="Q53" s="222">
        <v>9</v>
      </c>
      <c r="R53" s="227">
        <v>0.45</v>
      </c>
      <c r="S53" s="222">
        <v>20</v>
      </c>
      <c r="T53" s="222">
        <v>7</v>
      </c>
      <c r="U53" s="227">
        <v>0.35</v>
      </c>
      <c r="V53" s="222">
        <v>20</v>
      </c>
      <c r="W53" s="222">
        <v>13</v>
      </c>
      <c r="X53" s="227">
        <v>0.65</v>
      </c>
      <c r="Y53" s="222">
        <v>27</v>
      </c>
      <c r="Z53" s="222">
        <v>24</v>
      </c>
      <c r="AA53" s="227">
        <v>0.88890000000000002</v>
      </c>
      <c r="AB53" s="222">
        <v>29</v>
      </c>
      <c r="AC53" s="235">
        <v>0</v>
      </c>
      <c r="AD53" s="222">
        <v>0</v>
      </c>
      <c r="AE53" s="227">
        <v>0</v>
      </c>
      <c r="AF53" s="222">
        <v>0</v>
      </c>
      <c r="AG53" s="227">
        <v>0</v>
      </c>
      <c r="AH53" s="222">
        <v>0</v>
      </c>
      <c r="AI53" s="227">
        <v>0</v>
      </c>
      <c r="AJ53" s="222">
        <v>0</v>
      </c>
      <c r="AK53" s="227">
        <v>0</v>
      </c>
      <c r="AL53" s="227">
        <v>7.0000000000000001E-3</v>
      </c>
      <c r="AM53" s="227">
        <v>5.5999999999999999E-3</v>
      </c>
      <c r="AN53" s="227">
        <v>1.26E-2</v>
      </c>
      <c r="AO53" s="222">
        <v>14</v>
      </c>
      <c r="AP53" s="227">
        <v>0.2545</v>
      </c>
      <c r="AQ53" s="235">
        <v>1.29</v>
      </c>
      <c r="AR53" s="222">
        <v>27</v>
      </c>
      <c r="AS53" s="222">
        <v>25</v>
      </c>
      <c r="AT53" s="227">
        <v>0.92589999999999995</v>
      </c>
      <c r="AU53" s="235">
        <v>11</v>
      </c>
      <c r="AV53" s="235">
        <v>12</v>
      </c>
      <c r="AW53" s="235">
        <v>13</v>
      </c>
      <c r="AX53" s="235">
        <v>11</v>
      </c>
      <c r="AY53" s="235">
        <v>11.75</v>
      </c>
      <c r="AZ53" s="244">
        <v>11.66</v>
      </c>
      <c r="BA53" s="277"/>
      <c r="BB53" s="277"/>
      <c r="BC53" s="277">
        <v>13</v>
      </c>
      <c r="BD53" s="262" t="s">
        <v>79</v>
      </c>
      <c r="BE53" s="262">
        <v>0.82815918227429963</v>
      </c>
      <c r="BF53" s="278" t="s">
        <v>317</v>
      </c>
      <c r="BG53" s="279">
        <v>163949</v>
      </c>
      <c r="BH53" s="262" t="s">
        <v>79</v>
      </c>
      <c r="BI53" s="280">
        <v>1.5</v>
      </c>
      <c r="BJ53" s="262" t="s">
        <v>79</v>
      </c>
      <c r="BK53" s="262" t="s">
        <v>322</v>
      </c>
      <c r="BL53" s="262" t="s">
        <v>78</v>
      </c>
      <c r="BM53" s="262">
        <v>1</v>
      </c>
    </row>
    <row r="54" spans="1:65" x14ac:dyDescent="0.2">
      <c r="A54" s="276" t="s">
        <v>127</v>
      </c>
      <c r="B54" s="219" t="s">
        <v>277</v>
      </c>
      <c r="C54" s="219" t="s">
        <v>189</v>
      </c>
      <c r="D54" s="219" t="s">
        <v>277</v>
      </c>
      <c r="E54" s="219" t="s">
        <v>189</v>
      </c>
      <c r="F54" s="219"/>
      <c r="G54" s="218" t="s">
        <v>135</v>
      </c>
      <c r="H54" s="222">
        <v>6</v>
      </c>
      <c r="I54" s="222">
        <v>6</v>
      </c>
      <c r="J54" s="222">
        <v>6</v>
      </c>
      <c r="K54" s="222">
        <v>2</v>
      </c>
      <c r="L54" s="235">
        <v>0</v>
      </c>
      <c r="M54" s="222">
        <v>6</v>
      </c>
      <c r="N54" s="222">
        <v>6</v>
      </c>
      <c r="O54" s="227">
        <v>1</v>
      </c>
      <c r="P54" s="222">
        <v>5</v>
      </c>
      <c r="Q54" s="222">
        <v>0</v>
      </c>
      <c r="R54" s="227">
        <v>0</v>
      </c>
      <c r="S54" s="222">
        <v>6</v>
      </c>
      <c r="T54" s="222">
        <v>4</v>
      </c>
      <c r="U54" s="227">
        <v>0.66669999999999996</v>
      </c>
      <c r="V54" s="222">
        <v>6</v>
      </c>
      <c r="W54" s="222">
        <v>6</v>
      </c>
      <c r="X54" s="227">
        <v>1</v>
      </c>
      <c r="Y54" s="222">
        <v>6</v>
      </c>
      <c r="Z54" s="222">
        <v>6</v>
      </c>
      <c r="AA54" s="227">
        <v>1</v>
      </c>
      <c r="AB54" s="222">
        <v>2</v>
      </c>
      <c r="AC54" s="235">
        <v>0</v>
      </c>
      <c r="AD54" s="222">
        <v>0</v>
      </c>
      <c r="AE54" s="227">
        <v>0</v>
      </c>
      <c r="AF54" s="222">
        <v>0</v>
      </c>
      <c r="AG54" s="227">
        <v>0</v>
      </c>
      <c r="AH54" s="222">
        <v>0</v>
      </c>
      <c r="AI54" s="227">
        <v>0</v>
      </c>
      <c r="AJ54" s="222">
        <v>0</v>
      </c>
      <c r="AK54" s="227">
        <v>0</v>
      </c>
      <c r="AL54" s="227">
        <v>1.2800000000000001E-2</v>
      </c>
      <c r="AM54" s="227">
        <v>0</v>
      </c>
      <c r="AN54" s="227">
        <v>1.2800000000000001E-2</v>
      </c>
      <c r="AO54" s="222">
        <v>6</v>
      </c>
      <c r="AP54" s="227">
        <v>1</v>
      </c>
      <c r="AQ54" s="235">
        <v>1.67</v>
      </c>
      <c r="AR54" s="222">
        <v>6</v>
      </c>
      <c r="AS54" s="222">
        <v>5</v>
      </c>
      <c r="AT54" s="227">
        <v>0.83330000000000004</v>
      </c>
      <c r="AU54" s="235">
        <v>4</v>
      </c>
      <c r="AV54" s="235">
        <v>4</v>
      </c>
      <c r="AW54" s="235">
        <v>5</v>
      </c>
      <c r="AX54" s="235">
        <v>4</v>
      </c>
      <c r="AY54" s="235">
        <v>4.25</v>
      </c>
      <c r="AZ54" s="244">
        <v>4.4000000000000004</v>
      </c>
      <c r="BA54" s="277"/>
      <c r="BB54" s="277"/>
      <c r="BC54" s="277">
        <v>5</v>
      </c>
      <c r="BD54" s="262" t="s">
        <v>78</v>
      </c>
      <c r="BE54" s="262">
        <v>0.82944194864608667</v>
      </c>
      <c r="BF54" s="278" t="s">
        <v>317</v>
      </c>
      <c r="BG54" s="279">
        <v>40519</v>
      </c>
      <c r="BH54" s="262" t="s">
        <v>79</v>
      </c>
      <c r="BI54" s="280">
        <v>4.5</v>
      </c>
      <c r="BJ54" s="262" t="s">
        <v>78</v>
      </c>
      <c r="BK54" s="262">
        <v>1</v>
      </c>
      <c r="BL54" s="262" t="s">
        <v>78</v>
      </c>
      <c r="BM54" s="262">
        <v>1</v>
      </c>
    </row>
    <row r="55" spans="1:65" x14ac:dyDescent="0.2">
      <c r="A55" s="276" t="s">
        <v>127</v>
      </c>
      <c r="B55" s="221" t="s">
        <v>277</v>
      </c>
      <c r="C55" s="221" t="s">
        <v>191</v>
      </c>
      <c r="D55" s="221" t="s">
        <v>277</v>
      </c>
      <c r="E55" s="221" t="s">
        <v>191</v>
      </c>
      <c r="F55" s="221"/>
      <c r="G55" s="220" t="s">
        <v>135</v>
      </c>
      <c r="H55" s="222">
        <v>17</v>
      </c>
      <c r="I55" s="222">
        <v>7</v>
      </c>
      <c r="J55" s="222">
        <v>9</v>
      </c>
      <c r="K55" s="222">
        <v>5</v>
      </c>
      <c r="L55" s="235">
        <v>0</v>
      </c>
      <c r="M55" s="222">
        <v>17</v>
      </c>
      <c r="N55" s="222">
        <v>17</v>
      </c>
      <c r="O55" s="227">
        <v>1</v>
      </c>
      <c r="P55" s="222">
        <v>9</v>
      </c>
      <c r="Q55" s="222">
        <v>1</v>
      </c>
      <c r="R55" s="227">
        <v>0.1111</v>
      </c>
      <c r="S55" s="222">
        <v>9</v>
      </c>
      <c r="T55" s="222">
        <v>4</v>
      </c>
      <c r="U55" s="227">
        <v>0.44440000000000002</v>
      </c>
      <c r="V55" s="222">
        <v>9</v>
      </c>
      <c r="W55" s="222">
        <v>4</v>
      </c>
      <c r="X55" s="227">
        <v>0.44440000000000002</v>
      </c>
      <c r="Y55" s="222">
        <v>9</v>
      </c>
      <c r="Z55" s="222">
        <v>9</v>
      </c>
      <c r="AA55" s="227">
        <v>1</v>
      </c>
      <c r="AB55" s="222">
        <v>5</v>
      </c>
      <c r="AC55" s="235">
        <v>0</v>
      </c>
      <c r="AD55" s="222">
        <v>0</v>
      </c>
      <c r="AE55" s="227">
        <v>0</v>
      </c>
      <c r="AF55" s="222">
        <v>0</v>
      </c>
      <c r="AG55" s="227">
        <v>0</v>
      </c>
      <c r="AH55" s="222">
        <v>0</v>
      </c>
      <c r="AI55" s="227">
        <v>0</v>
      </c>
      <c r="AJ55" s="222">
        <v>0</v>
      </c>
      <c r="AK55" s="227">
        <v>0</v>
      </c>
      <c r="AL55" s="227">
        <v>0</v>
      </c>
      <c r="AM55" s="227">
        <v>0</v>
      </c>
      <c r="AN55" s="227">
        <v>0</v>
      </c>
      <c r="AO55" s="222">
        <v>9</v>
      </c>
      <c r="AP55" s="227">
        <v>0.52939999999999998</v>
      </c>
      <c r="AQ55" s="235">
        <v>1.33</v>
      </c>
      <c r="AR55" s="222">
        <v>9</v>
      </c>
      <c r="AS55" s="222">
        <v>8</v>
      </c>
      <c r="AT55" s="227">
        <v>0.88890000000000002</v>
      </c>
      <c r="AU55" s="235">
        <v>6</v>
      </c>
      <c r="AV55" s="235">
        <v>6</v>
      </c>
      <c r="AW55" s="235">
        <v>7</v>
      </c>
      <c r="AX55" s="235">
        <v>6</v>
      </c>
      <c r="AY55" s="235">
        <v>6.25</v>
      </c>
      <c r="AZ55" s="244">
        <v>6.39</v>
      </c>
      <c r="BA55" s="277"/>
      <c r="BB55" s="277"/>
      <c r="BC55" s="277">
        <v>8</v>
      </c>
      <c r="BD55" s="262" t="s">
        <v>78</v>
      </c>
      <c r="BE55" s="262">
        <v>1.8547620427801288</v>
      </c>
      <c r="BF55" s="278" t="s">
        <v>319</v>
      </c>
      <c r="BG55" s="279">
        <v>98483</v>
      </c>
      <c r="BH55" s="262" t="s">
        <v>79</v>
      </c>
      <c r="BI55" s="280">
        <v>3</v>
      </c>
      <c r="BJ55" s="262" t="s">
        <v>78</v>
      </c>
      <c r="BK55" s="262">
        <v>1</v>
      </c>
      <c r="BL55" s="262" t="s">
        <v>78</v>
      </c>
      <c r="BM55" s="262">
        <v>1</v>
      </c>
    </row>
    <row r="56" spans="1:65" x14ac:dyDescent="0.2">
      <c r="A56" s="276" t="s">
        <v>127</v>
      </c>
      <c r="B56" s="221" t="s">
        <v>277</v>
      </c>
      <c r="C56" s="221" t="s">
        <v>188</v>
      </c>
      <c r="D56" s="221" t="s">
        <v>277</v>
      </c>
      <c r="E56" s="221" t="s">
        <v>188</v>
      </c>
      <c r="F56" s="221"/>
      <c r="G56" s="220" t="s">
        <v>38</v>
      </c>
      <c r="H56" s="222">
        <v>23</v>
      </c>
      <c r="I56" s="222">
        <v>12</v>
      </c>
      <c r="J56" s="222">
        <v>17</v>
      </c>
      <c r="K56" s="222">
        <v>13</v>
      </c>
      <c r="L56" s="235">
        <v>441.43</v>
      </c>
      <c r="M56" s="222">
        <v>13</v>
      </c>
      <c r="N56" s="222">
        <v>13</v>
      </c>
      <c r="O56" s="227">
        <v>1</v>
      </c>
      <c r="P56" s="222">
        <v>12</v>
      </c>
      <c r="Q56" s="222">
        <v>5</v>
      </c>
      <c r="R56" s="227">
        <v>0.41670000000000001</v>
      </c>
      <c r="S56" s="222">
        <v>12</v>
      </c>
      <c r="T56" s="222">
        <v>4</v>
      </c>
      <c r="U56" s="227">
        <v>0.33329999999999999</v>
      </c>
      <c r="V56" s="222">
        <v>12</v>
      </c>
      <c r="W56" s="222">
        <v>8</v>
      </c>
      <c r="X56" s="227">
        <v>0.66669999999999996</v>
      </c>
      <c r="Y56" s="222">
        <v>17</v>
      </c>
      <c r="Z56" s="222">
        <v>15</v>
      </c>
      <c r="AA56" s="227">
        <v>0.88239999999999996</v>
      </c>
      <c r="AB56" s="222">
        <v>13</v>
      </c>
      <c r="AC56" s="235">
        <v>18.079999999999998</v>
      </c>
      <c r="AD56" s="222">
        <v>0</v>
      </c>
      <c r="AE56" s="227">
        <v>0</v>
      </c>
      <c r="AF56" s="222">
        <v>0</v>
      </c>
      <c r="AG56" s="227">
        <v>0</v>
      </c>
      <c r="AH56" s="222">
        <v>0</v>
      </c>
      <c r="AI56" s="227">
        <v>0</v>
      </c>
      <c r="AJ56" s="222">
        <v>0</v>
      </c>
      <c r="AK56" s="227">
        <v>0</v>
      </c>
      <c r="AL56" s="227">
        <v>0</v>
      </c>
      <c r="AM56" s="227">
        <v>0</v>
      </c>
      <c r="AN56" s="227">
        <v>0</v>
      </c>
      <c r="AO56" s="222">
        <v>8</v>
      </c>
      <c r="AP56" s="227">
        <v>0.3478</v>
      </c>
      <c r="AQ56" s="235">
        <v>2.38</v>
      </c>
      <c r="AR56" s="222">
        <v>17</v>
      </c>
      <c r="AS56" s="222">
        <v>15</v>
      </c>
      <c r="AT56" s="227">
        <v>0.88239999999999996</v>
      </c>
      <c r="AU56" s="235">
        <v>6</v>
      </c>
      <c r="AV56" s="235">
        <v>7</v>
      </c>
      <c r="AW56" s="235">
        <v>7</v>
      </c>
      <c r="AX56" s="235">
        <v>7</v>
      </c>
      <c r="AY56" s="235">
        <v>6.75</v>
      </c>
      <c r="AZ56" s="244">
        <v>6.63</v>
      </c>
      <c r="BA56" s="277"/>
      <c r="BB56" s="277"/>
      <c r="BC56" s="277">
        <v>7</v>
      </c>
      <c r="BD56" s="262" t="s">
        <v>79</v>
      </c>
      <c r="BE56" s="262">
        <v>0.99997508160773463</v>
      </c>
      <c r="BF56" s="278" t="s">
        <v>317</v>
      </c>
      <c r="BG56" s="279">
        <v>64502</v>
      </c>
      <c r="BH56" s="262" t="s">
        <v>79</v>
      </c>
      <c r="BI56" s="280">
        <v>1.5</v>
      </c>
      <c r="BJ56" s="262" t="s">
        <v>79</v>
      </c>
      <c r="BK56" s="262" t="s">
        <v>322</v>
      </c>
      <c r="BL56" s="262" t="s">
        <v>79</v>
      </c>
      <c r="BM56" s="262">
        <v>1</v>
      </c>
    </row>
    <row r="57" spans="1:65" x14ac:dyDescent="0.2">
      <c r="A57" s="276" t="s">
        <v>127</v>
      </c>
      <c r="B57" s="221" t="s">
        <v>56</v>
      </c>
      <c r="C57" s="221" t="s">
        <v>59</v>
      </c>
      <c r="D57" s="221" t="s">
        <v>56</v>
      </c>
      <c r="E57" s="221" t="s">
        <v>59</v>
      </c>
      <c r="F57" s="221"/>
      <c r="G57" s="220" t="s">
        <v>135</v>
      </c>
      <c r="H57" s="222">
        <v>32</v>
      </c>
      <c r="I57" s="222">
        <v>31</v>
      </c>
      <c r="J57" s="222">
        <v>31</v>
      </c>
      <c r="K57" s="222">
        <v>5</v>
      </c>
      <c r="L57" s="235">
        <v>0</v>
      </c>
      <c r="M57" s="222">
        <v>32</v>
      </c>
      <c r="N57" s="222">
        <v>28</v>
      </c>
      <c r="O57" s="227">
        <v>0.875</v>
      </c>
      <c r="P57" s="222">
        <v>21</v>
      </c>
      <c r="Q57" s="222">
        <v>1</v>
      </c>
      <c r="R57" s="227">
        <v>4.7600000000000003E-2</v>
      </c>
      <c r="S57" s="222">
        <v>23</v>
      </c>
      <c r="T57" s="222">
        <v>16</v>
      </c>
      <c r="U57" s="227">
        <v>0.69569999999999999</v>
      </c>
      <c r="V57" s="222">
        <v>23</v>
      </c>
      <c r="W57" s="222">
        <v>13</v>
      </c>
      <c r="X57" s="227">
        <v>0.56520000000000004</v>
      </c>
      <c r="Y57" s="222">
        <v>31</v>
      </c>
      <c r="Z57" s="222">
        <v>28</v>
      </c>
      <c r="AA57" s="227">
        <v>0.9032</v>
      </c>
      <c r="AB57" s="222">
        <v>1</v>
      </c>
      <c r="AC57" s="235">
        <v>0</v>
      </c>
      <c r="AD57" s="222">
        <v>0</v>
      </c>
      <c r="AE57" s="227">
        <v>0</v>
      </c>
      <c r="AF57" s="222">
        <v>0</v>
      </c>
      <c r="AG57" s="227">
        <v>0</v>
      </c>
      <c r="AH57" s="222">
        <v>0</v>
      </c>
      <c r="AI57" s="227">
        <v>0</v>
      </c>
      <c r="AJ57" s="222">
        <v>0</v>
      </c>
      <c r="AK57" s="227">
        <v>0</v>
      </c>
      <c r="AL57" s="227">
        <v>0</v>
      </c>
      <c r="AM57" s="227">
        <v>0</v>
      </c>
      <c r="AN57" s="227">
        <v>0</v>
      </c>
      <c r="AO57" s="222">
        <v>31</v>
      </c>
      <c r="AP57" s="227">
        <v>0.96879999999999999</v>
      </c>
      <c r="AQ57" s="235">
        <v>1.52</v>
      </c>
      <c r="AR57" s="222">
        <v>31</v>
      </c>
      <c r="AS57" s="222">
        <v>29</v>
      </c>
      <c r="AT57" s="227">
        <v>0.9355</v>
      </c>
      <c r="AU57" s="235">
        <v>24</v>
      </c>
      <c r="AV57" s="235">
        <v>26</v>
      </c>
      <c r="AW57" s="235">
        <v>22</v>
      </c>
      <c r="AX57" s="235">
        <v>23</v>
      </c>
      <c r="AY57" s="235">
        <v>23.75</v>
      </c>
      <c r="AZ57" s="244">
        <v>23.43</v>
      </c>
      <c r="BA57" s="277"/>
      <c r="BB57" s="277"/>
      <c r="BC57" s="277">
        <v>26</v>
      </c>
      <c r="BD57" s="262" t="s">
        <v>78</v>
      </c>
      <c r="BE57" s="262">
        <v>0.95622175778638019</v>
      </c>
      <c r="BF57" s="278" t="s">
        <v>320</v>
      </c>
      <c r="BG57" s="279">
        <v>339001</v>
      </c>
      <c r="BH57" s="262" t="s">
        <v>79</v>
      </c>
      <c r="BI57" s="280">
        <v>3</v>
      </c>
      <c r="BJ57" s="262" t="s">
        <v>79</v>
      </c>
      <c r="BK57" s="262">
        <v>1</v>
      </c>
      <c r="BL57" s="262" t="s">
        <v>78</v>
      </c>
      <c r="BM57" s="262">
        <v>1</v>
      </c>
    </row>
    <row r="58" spans="1:65" x14ac:dyDescent="0.2">
      <c r="A58" s="276" t="s">
        <v>127</v>
      </c>
      <c r="B58" s="221" t="s">
        <v>279</v>
      </c>
      <c r="C58" s="221" t="s">
        <v>57</v>
      </c>
      <c r="D58" s="221" t="s">
        <v>279</v>
      </c>
      <c r="E58" s="221" t="s">
        <v>57</v>
      </c>
      <c r="F58" s="221"/>
      <c r="G58" s="220" t="s">
        <v>135</v>
      </c>
      <c r="H58" s="222">
        <v>18</v>
      </c>
      <c r="I58" s="222">
        <v>11</v>
      </c>
      <c r="J58" s="222">
        <v>12</v>
      </c>
      <c r="K58" s="222">
        <v>6</v>
      </c>
      <c r="L58" s="235">
        <v>0</v>
      </c>
      <c r="M58" s="222">
        <v>18</v>
      </c>
      <c r="N58" s="222">
        <v>14</v>
      </c>
      <c r="O58" s="227">
        <v>0.77780000000000005</v>
      </c>
      <c r="P58" s="222">
        <v>11</v>
      </c>
      <c r="Q58" s="222">
        <v>2</v>
      </c>
      <c r="R58" s="227">
        <v>0.18179999999999999</v>
      </c>
      <c r="S58" s="222">
        <v>11</v>
      </c>
      <c r="T58" s="222">
        <v>2</v>
      </c>
      <c r="U58" s="227">
        <v>0.18179999999999999</v>
      </c>
      <c r="V58" s="222">
        <v>11</v>
      </c>
      <c r="W58" s="222">
        <v>3</v>
      </c>
      <c r="X58" s="227">
        <v>0.2727</v>
      </c>
      <c r="Y58" s="222">
        <v>12</v>
      </c>
      <c r="Z58" s="222">
        <v>12</v>
      </c>
      <c r="AA58" s="227">
        <v>1</v>
      </c>
      <c r="AB58" s="222">
        <v>2</v>
      </c>
      <c r="AC58" s="235">
        <v>0</v>
      </c>
      <c r="AD58" s="222">
        <v>0</v>
      </c>
      <c r="AE58" s="227">
        <v>0</v>
      </c>
      <c r="AF58" s="222">
        <v>0</v>
      </c>
      <c r="AG58" s="227">
        <v>0</v>
      </c>
      <c r="AH58" s="222">
        <v>0</v>
      </c>
      <c r="AI58" s="227">
        <v>0</v>
      </c>
      <c r="AJ58" s="222">
        <v>0</v>
      </c>
      <c r="AK58" s="227">
        <v>0</v>
      </c>
      <c r="AL58" s="227">
        <v>0</v>
      </c>
      <c r="AM58" s="227">
        <v>8.5000000000000006E-3</v>
      </c>
      <c r="AN58" s="227">
        <v>8.5000000000000006E-3</v>
      </c>
      <c r="AO58" s="222">
        <v>12</v>
      </c>
      <c r="AP58" s="227">
        <v>0.66669999999999996</v>
      </c>
      <c r="AQ58" s="235">
        <v>1.67</v>
      </c>
      <c r="AR58" s="222">
        <v>12</v>
      </c>
      <c r="AS58" s="222">
        <v>12</v>
      </c>
      <c r="AT58" s="227">
        <v>1</v>
      </c>
      <c r="AU58" s="235">
        <v>10</v>
      </c>
      <c r="AV58" s="235">
        <v>7</v>
      </c>
      <c r="AW58" s="235">
        <v>10</v>
      </c>
      <c r="AX58" s="235">
        <v>9</v>
      </c>
      <c r="AY58" s="235">
        <v>9</v>
      </c>
      <c r="AZ58" s="244">
        <v>9.33</v>
      </c>
      <c r="BA58" s="277"/>
      <c r="BB58" s="277"/>
      <c r="BC58" s="277">
        <v>10</v>
      </c>
      <c r="BD58" s="262" t="s">
        <v>78</v>
      </c>
      <c r="BE58" s="262">
        <v>1</v>
      </c>
      <c r="BF58" s="278" t="s">
        <v>320</v>
      </c>
      <c r="BG58" s="279">
        <v>107081</v>
      </c>
      <c r="BH58" s="262" t="s">
        <v>79</v>
      </c>
      <c r="BI58" s="280">
        <v>3</v>
      </c>
      <c r="BJ58" s="262" t="s">
        <v>78</v>
      </c>
      <c r="BK58" s="262">
        <v>1</v>
      </c>
      <c r="BL58" s="262" t="s">
        <v>78</v>
      </c>
      <c r="BM58" s="262">
        <v>1</v>
      </c>
    </row>
    <row r="59" spans="1:65" x14ac:dyDescent="0.2">
      <c r="A59" s="276" t="s">
        <v>127</v>
      </c>
      <c r="B59" s="221" t="s">
        <v>279</v>
      </c>
      <c r="C59" s="221" t="s">
        <v>58</v>
      </c>
      <c r="D59" s="221" t="s">
        <v>279</v>
      </c>
      <c r="E59" s="221" t="s">
        <v>58</v>
      </c>
      <c r="F59" s="221"/>
      <c r="G59" s="220" t="s">
        <v>135</v>
      </c>
      <c r="H59" s="222">
        <v>34</v>
      </c>
      <c r="I59" s="222">
        <v>11</v>
      </c>
      <c r="J59" s="222">
        <v>15</v>
      </c>
      <c r="K59" s="222">
        <v>0</v>
      </c>
      <c r="L59" s="235">
        <v>0</v>
      </c>
      <c r="M59" s="222">
        <v>34</v>
      </c>
      <c r="N59" s="222">
        <v>34</v>
      </c>
      <c r="O59" s="227">
        <v>1</v>
      </c>
      <c r="P59" s="222">
        <v>13</v>
      </c>
      <c r="Q59" s="222">
        <v>2</v>
      </c>
      <c r="R59" s="227">
        <v>0.15379999999999999</v>
      </c>
      <c r="S59" s="222">
        <v>13</v>
      </c>
      <c r="T59" s="222">
        <v>2</v>
      </c>
      <c r="U59" s="227">
        <v>0.15379999999999999</v>
      </c>
      <c r="V59" s="222">
        <v>13</v>
      </c>
      <c r="W59" s="222">
        <v>4</v>
      </c>
      <c r="X59" s="227">
        <v>0.30769999999999997</v>
      </c>
      <c r="Y59" s="222">
        <v>15</v>
      </c>
      <c r="Z59" s="222">
        <v>14</v>
      </c>
      <c r="AA59" s="227">
        <v>0.93330000000000002</v>
      </c>
      <c r="AB59" s="222">
        <v>0</v>
      </c>
      <c r="AC59" s="235">
        <v>0</v>
      </c>
      <c r="AD59" s="222">
        <v>0</v>
      </c>
      <c r="AE59" s="227">
        <v>0</v>
      </c>
      <c r="AF59" s="222">
        <v>0</v>
      </c>
      <c r="AG59" s="227">
        <v>0</v>
      </c>
      <c r="AH59" s="222">
        <v>0</v>
      </c>
      <c r="AI59" s="227">
        <v>0</v>
      </c>
      <c r="AJ59" s="222">
        <v>0</v>
      </c>
      <c r="AK59" s="227">
        <v>0</v>
      </c>
      <c r="AL59" s="227">
        <v>0</v>
      </c>
      <c r="AM59" s="227">
        <v>0</v>
      </c>
      <c r="AN59" s="227">
        <v>0</v>
      </c>
      <c r="AO59" s="222">
        <v>17</v>
      </c>
      <c r="AP59" s="227">
        <v>0.5</v>
      </c>
      <c r="AQ59" s="235">
        <v>1.47</v>
      </c>
      <c r="AR59" s="222">
        <v>15</v>
      </c>
      <c r="AS59" s="222">
        <v>14</v>
      </c>
      <c r="AT59" s="227">
        <v>0.93330000000000002</v>
      </c>
      <c r="AU59" s="235">
        <v>10</v>
      </c>
      <c r="AV59" s="235">
        <v>11</v>
      </c>
      <c r="AW59" s="235">
        <v>10</v>
      </c>
      <c r="AX59" s="235">
        <v>10</v>
      </c>
      <c r="AY59" s="235">
        <v>10.25</v>
      </c>
      <c r="AZ59" s="244">
        <v>10.08</v>
      </c>
      <c r="BA59" s="277"/>
      <c r="BB59" s="277"/>
      <c r="BC59" s="277">
        <v>11</v>
      </c>
      <c r="BD59" s="262" t="s">
        <v>78</v>
      </c>
      <c r="BE59" s="262">
        <v>0.89513403919801759</v>
      </c>
      <c r="BF59" s="278" t="s">
        <v>320</v>
      </c>
      <c r="BG59" s="279">
        <v>254862</v>
      </c>
      <c r="BH59" s="262" t="s">
        <v>79</v>
      </c>
      <c r="BI59" s="280">
        <v>3</v>
      </c>
      <c r="BJ59" s="262" t="s">
        <v>78</v>
      </c>
      <c r="BK59" s="262">
        <v>1</v>
      </c>
      <c r="BL59" s="262" t="s">
        <v>78</v>
      </c>
      <c r="BM59" s="262">
        <v>1</v>
      </c>
    </row>
    <row r="60" spans="1:65" x14ac:dyDescent="0.2">
      <c r="A60" s="276" t="s">
        <v>127</v>
      </c>
      <c r="B60" s="219" t="s">
        <v>279</v>
      </c>
      <c r="C60" s="219" t="s">
        <v>192</v>
      </c>
      <c r="D60" s="219" t="s">
        <v>279</v>
      </c>
      <c r="E60" s="219" t="s">
        <v>192</v>
      </c>
      <c r="F60" s="219"/>
      <c r="G60" s="220" t="s">
        <v>135</v>
      </c>
      <c r="H60" s="222">
        <v>25</v>
      </c>
      <c r="I60" s="222">
        <v>25</v>
      </c>
      <c r="J60" s="222">
        <v>24</v>
      </c>
      <c r="K60" s="222">
        <v>5</v>
      </c>
      <c r="L60" s="235">
        <v>0</v>
      </c>
      <c r="M60" s="222">
        <v>25</v>
      </c>
      <c r="N60" s="222">
        <v>21</v>
      </c>
      <c r="O60" s="227">
        <v>0.84</v>
      </c>
      <c r="P60" s="222">
        <v>18</v>
      </c>
      <c r="Q60" s="222">
        <v>1</v>
      </c>
      <c r="R60" s="227">
        <v>5.5599999999999997E-2</v>
      </c>
      <c r="S60" s="222">
        <v>19</v>
      </c>
      <c r="T60" s="222">
        <v>15</v>
      </c>
      <c r="U60" s="227">
        <v>0.78949999999999998</v>
      </c>
      <c r="V60" s="222">
        <v>19</v>
      </c>
      <c r="W60" s="222">
        <v>14</v>
      </c>
      <c r="X60" s="227">
        <v>0.73680000000000001</v>
      </c>
      <c r="Y60" s="222">
        <v>24</v>
      </c>
      <c r="Z60" s="222">
        <v>23</v>
      </c>
      <c r="AA60" s="227">
        <v>0.95830000000000004</v>
      </c>
      <c r="AB60" s="222">
        <v>1</v>
      </c>
      <c r="AC60" s="235">
        <v>0</v>
      </c>
      <c r="AD60" s="222">
        <v>0</v>
      </c>
      <c r="AE60" s="227">
        <v>0</v>
      </c>
      <c r="AF60" s="222">
        <v>0</v>
      </c>
      <c r="AG60" s="227">
        <v>0</v>
      </c>
      <c r="AH60" s="222">
        <v>0</v>
      </c>
      <c r="AI60" s="227">
        <v>0</v>
      </c>
      <c r="AJ60" s="222">
        <v>0</v>
      </c>
      <c r="AK60" s="227">
        <v>0</v>
      </c>
      <c r="AL60" s="227">
        <v>0</v>
      </c>
      <c r="AM60" s="227">
        <v>0</v>
      </c>
      <c r="AN60" s="227">
        <v>0</v>
      </c>
      <c r="AO60" s="222">
        <v>24</v>
      </c>
      <c r="AP60" s="227">
        <v>0.96</v>
      </c>
      <c r="AQ60" s="235">
        <v>2.71</v>
      </c>
      <c r="AR60" s="222">
        <v>24</v>
      </c>
      <c r="AS60" s="222">
        <v>21</v>
      </c>
      <c r="AT60" s="227">
        <v>0.875</v>
      </c>
      <c r="AU60" s="235">
        <v>19</v>
      </c>
      <c r="AV60" s="235">
        <v>19</v>
      </c>
      <c r="AW60" s="235">
        <v>16</v>
      </c>
      <c r="AX60" s="235">
        <v>19</v>
      </c>
      <c r="AY60" s="235">
        <v>18.25</v>
      </c>
      <c r="AZ60" s="244">
        <v>18.440000000000001</v>
      </c>
      <c r="BA60" s="277"/>
      <c r="BB60" s="277"/>
      <c r="BC60" s="277">
        <v>20</v>
      </c>
      <c r="BD60" s="262" t="s">
        <v>78</v>
      </c>
      <c r="BE60" s="262">
        <v>1</v>
      </c>
      <c r="BF60" s="278" t="s">
        <v>317</v>
      </c>
      <c r="BG60" s="279">
        <v>179200</v>
      </c>
      <c r="BH60" s="262" t="s">
        <v>79</v>
      </c>
      <c r="BI60" s="280">
        <v>4.5</v>
      </c>
      <c r="BJ60" s="262" t="s">
        <v>78</v>
      </c>
      <c r="BK60" s="262">
        <v>1</v>
      </c>
      <c r="BL60" s="262" t="s">
        <v>78</v>
      </c>
      <c r="BM60" s="262">
        <v>0.91669999999999996</v>
      </c>
    </row>
    <row r="61" spans="1:65" x14ac:dyDescent="0.2">
      <c r="A61" s="276" t="s">
        <v>127</v>
      </c>
      <c r="B61" s="219" t="s">
        <v>279</v>
      </c>
      <c r="C61" s="219" t="s">
        <v>193</v>
      </c>
      <c r="D61" s="219" t="s">
        <v>279</v>
      </c>
      <c r="E61" s="219" t="s">
        <v>193</v>
      </c>
      <c r="F61" s="219"/>
      <c r="G61" s="220" t="s">
        <v>38</v>
      </c>
      <c r="H61" s="222">
        <v>6</v>
      </c>
      <c r="I61" s="222">
        <v>6</v>
      </c>
      <c r="J61" s="222">
        <v>6</v>
      </c>
      <c r="K61" s="222">
        <v>4</v>
      </c>
      <c r="L61" s="235">
        <v>426.83</v>
      </c>
      <c r="M61" s="222">
        <v>4</v>
      </c>
      <c r="N61" s="222">
        <v>4</v>
      </c>
      <c r="O61" s="227">
        <v>1</v>
      </c>
      <c r="P61" s="222">
        <v>5</v>
      </c>
      <c r="Q61" s="222">
        <v>2</v>
      </c>
      <c r="R61" s="227">
        <v>0.4</v>
      </c>
      <c r="S61" s="222">
        <v>5</v>
      </c>
      <c r="T61" s="222">
        <v>0</v>
      </c>
      <c r="U61" s="227">
        <v>0</v>
      </c>
      <c r="V61" s="222">
        <v>5</v>
      </c>
      <c r="W61" s="222">
        <v>2</v>
      </c>
      <c r="X61" s="227">
        <v>0.4</v>
      </c>
      <c r="Y61" s="222">
        <v>6</v>
      </c>
      <c r="Z61" s="222">
        <v>4</v>
      </c>
      <c r="AA61" s="227">
        <v>0.66669999999999996</v>
      </c>
      <c r="AB61" s="222">
        <v>4</v>
      </c>
      <c r="AC61" s="235">
        <v>14.75</v>
      </c>
      <c r="AD61" s="222">
        <v>0</v>
      </c>
      <c r="AE61" s="227">
        <v>0</v>
      </c>
      <c r="AF61" s="222">
        <v>0</v>
      </c>
      <c r="AG61" s="227">
        <v>0</v>
      </c>
      <c r="AH61" s="222">
        <v>0</v>
      </c>
      <c r="AI61" s="227">
        <v>0</v>
      </c>
      <c r="AJ61" s="222">
        <v>0</v>
      </c>
      <c r="AK61" s="227">
        <v>0</v>
      </c>
      <c r="AL61" s="227">
        <v>1.2800000000000001E-2</v>
      </c>
      <c r="AM61" s="227">
        <v>0</v>
      </c>
      <c r="AN61" s="227">
        <v>1.2800000000000001E-2</v>
      </c>
      <c r="AO61" s="222">
        <v>4</v>
      </c>
      <c r="AP61" s="227">
        <v>0.66669999999999996</v>
      </c>
      <c r="AQ61" s="235">
        <v>1.5</v>
      </c>
      <c r="AR61" s="222">
        <v>6</v>
      </c>
      <c r="AS61" s="222">
        <v>6</v>
      </c>
      <c r="AT61" s="227">
        <v>1</v>
      </c>
      <c r="AU61" s="235">
        <v>3</v>
      </c>
      <c r="AV61" s="235">
        <v>2</v>
      </c>
      <c r="AW61" s="235">
        <v>5</v>
      </c>
      <c r="AX61" s="235">
        <v>5</v>
      </c>
      <c r="AY61" s="235">
        <v>3.75</v>
      </c>
      <c r="AZ61" s="244">
        <v>3.93</v>
      </c>
      <c r="BA61" s="277" t="s">
        <v>78</v>
      </c>
      <c r="BB61" s="277"/>
      <c r="BC61" s="277">
        <v>9</v>
      </c>
      <c r="BD61" s="262" t="s">
        <v>79</v>
      </c>
      <c r="BE61" s="262">
        <v>0.74561963300081735</v>
      </c>
      <c r="BF61" s="278" t="s">
        <v>320</v>
      </c>
      <c r="BG61" s="279">
        <v>89319</v>
      </c>
      <c r="BH61" s="262" t="s">
        <v>79</v>
      </c>
      <c r="BI61" s="280">
        <v>4.5</v>
      </c>
      <c r="BJ61" s="262" t="s">
        <v>78</v>
      </c>
      <c r="BK61" s="262" t="s">
        <v>322</v>
      </c>
      <c r="BL61" s="262" t="s">
        <v>78</v>
      </c>
      <c r="BM61" s="262">
        <v>1</v>
      </c>
    </row>
    <row r="62" spans="1:65" x14ac:dyDescent="0.2">
      <c r="A62" s="276" t="s">
        <v>127</v>
      </c>
      <c r="B62" s="219" t="s">
        <v>194</v>
      </c>
      <c r="C62" s="219" t="s">
        <v>280</v>
      </c>
      <c r="D62" s="219" t="s">
        <v>194</v>
      </c>
      <c r="E62" s="219" t="s">
        <v>280</v>
      </c>
      <c r="F62" s="219"/>
      <c r="G62" s="205" t="s">
        <v>135</v>
      </c>
      <c r="H62" s="222">
        <v>1</v>
      </c>
      <c r="I62" s="222">
        <v>1</v>
      </c>
      <c r="J62" s="222">
        <v>1</v>
      </c>
      <c r="K62" s="222">
        <v>0</v>
      </c>
      <c r="L62" s="235">
        <v>0</v>
      </c>
      <c r="M62" s="222">
        <v>1</v>
      </c>
      <c r="N62" s="222">
        <v>1</v>
      </c>
      <c r="O62" s="227">
        <v>1</v>
      </c>
      <c r="P62" s="222">
        <v>0</v>
      </c>
      <c r="Q62" s="222">
        <v>0</v>
      </c>
      <c r="R62" s="227">
        <v>0</v>
      </c>
      <c r="S62" s="222">
        <v>0</v>
      </c>
      <c r="T62" s="222">
        <v>0</v>
      </c>
      <c r="U62" s="227">
        <v>0</v>
      </c>
      <c r="V62" s="222">
        <v>0</v>
      </c>
      <c r="W62" s="222">
        <v>0</v>
      </c>
      <c r="X62" s="227">
        <v>0</v>
      </c>
      <c r="Y62" s="222">
        <v>1</v>
      </c>
      <c r="Z62" s="222">
        <v>0</v>
      </c>
      <c r="AA62" s="227">
        <v>0</v>
      </c>
      <c r="AB62" s="222">
        <v>0</v>
      </c>
      <c r="AC62" s="235">
        <v>0</v>
      </c>
      <c r="AD62" s="222">
        <v>0</v>
      </c>
      <c r="AE62" s="227">
        <v>0</v>
      </c>
      <c r="AF62" s="222">
        <v>0</v>
      </c>
      <c r="AG62" s="227">
        <v>0</v>
      </c>
      <c r="AH62" s="222">
        <v>0</v>
      </c>
      <c r="AI62" s="227">
        <v>0</v>
      </c>
      <c r="AJ62" s="222">
        <v>0</v>
      </c>
      <c r="AK62" s="227">
        <v>0</v>
      </c>
      <c r="AL62" s="227">
        <v>0</v>
      </c>
      <c r="AM62" s="227">
        <v>0</v>
      </c>
      <c r="AN62" s="227">
        <v>0</v>
      </c>
      <c r="AO62" s="222">
        <v>1</v>
      </c>
      <c r="AP62" s="227">
        <v>1</v>
      </c>
      <c r="AQ62" s="235">
        <v>1</v>
      </c>
      <c r="AR62" s="222">
        <v>1</v>
      </c>
      <c r="AS62" s="222">
        <v>1</v>
      </c>
      <c r="AT62" s="227">
        <v>1</v>
      </c>
      <c r="AU62" s="235">
        <v>1</v>
      </c>
      <c r="AV62" s="235">
        <v>1</v>
      </c>
      <c r="AW62" s="235">
        <v>0</v>
      </c>
      <c r="AX62" s="235">
        <v>0</v>
      </c>
      <c r="AY62" s="235">
        <v>0.5</v>
      </c>
      <c r="AZ62" s="244">
        <v>0.3</v>
      </c>
      <c r="BA62" s="277"/>
      <c r="BB62" s="277"/>
      <c r="BC62" s="277">
        <v>5</v>
      </c>
      <c r="BD62" s="262" t="s">
        <v>78</v>
      </c>
      <c r="BE62" s="262">
        <v>8.2922609916114554E-2</v>
      </c>
      <c r="BF62" s="278" t="s">
        <v>317</v>
      </c>
      <c r="BG62" s="279">
        <v>63966</v>
      </c>
      <c r="BH62" s="262" t="s">
        <v>79</v>
      </c>
      <c r="BI62" s="280">
        <v>6</v>
      </c>
      <c r="BJ62" s="262" t="s">
        <v>78</v>
      </c>
      <c r="BK62" s="262">
        <v>1</v>
      </c>
      <c r="BL62" s="262" t="s">
        <v>78</v>
      </c>
      <c r="BM62" s="262">
        <v>0.83330000000000004</v>
      </c>
    </row>
    <row r="63" spans="1:65" x14ac:dyDescent="0.2">
      <c r="A63" s="276" t="s">
        <v>127</v>
      </c>
      <c r="B63" s="219" t="s">
        <v>60</v>
      </c>
      <c r="C63" s="221" t="s">
        <v>196</v>
      </c>
      <c r="D63" s="219" t="s">
        <v>60</v>
      </c>
      <c r="E63" s="221" t="s">
        <v>196</v>
      </c>
      <c r="F63" s="221"/>
      <c r="G63" s="205" t="s">
        <v>135</v>
      </c>
      <c r="H63" s="222">
        <v>9</v>
      </c>
      <c r="I63" s="222">
        <v>9</v>
      </c>
      <c r="J63" s="222">
        <v>9</v>
      </c>
      <c r="K63" s="222">
        <v>3</v>
      </c>
      <c r="L63" s="235">
        <v>0</v>
      </c>
      <c r="M63" s="222">
        <v>9</v>
      </c>
      <c r="N63" s="222">
        <v>9</v>
      </c>
      <c r="O63" s="227">
        <v>1</v>
      </c>
      <c r="P63" s="222">
        <v>4</v>
      </c>
      <c r="Q63" s="222">
        <v>0</v>
      </c>
      <c r="R63" s="227">
        <v>0</v>
      </c>
      <c r="S63" s="222">
        <v>4</v>
      </c>
      <c r="T63" s="222">
        <v>1</v>
      </c>
      <c r="U63" s="227">
        <v>0.25</v>
      </c>
      <c r="V63" s="222">
        <v>4</v>
      </c>
      <c r="W63" s="222">
        <v>2</v>
      </c>
      <c r="X63" s="227">
        <v>0.5</v>
      </c>
      <c r="Y63" s="222">
        <v>9</v>
      </c>
      <c r="Z63" s="222">
        <v>9</v>
      </c>
      <c r="AA63" s="227">
        <v>1</v>
      </c>
      <c r="AB63" s="222">
        <v>3</v>
      </c>
      <c r="AC63" s="235">
        <v>0</v>
      </c>
      <c r="AD63" s="222">
        <v>0</v>
      </c>
      <c r="AE63" s="227">
        <v>0</v>
      </c>
      <c r="AF63" s="222">
        <v>0</v>
      </c>
      <c r="AG63" s="227">
        <v>0</v>
      </c>
      <c r="AH63" s="222">
        <v>0</v>
      </c>
      <c r="AI63" s="227">
        <v>0</v>
      </c>
      <c r="AJ63" s="222">
        <v>0</v>
      </c>
      <c r="AK63" s="227">
        <v>0</v>
      </c>
      <c r="AL63" s="227">
        <v>1.7100000000000001E-2</v>
      </c>
      <c r="AM63" s="227">
        <v>0</v>
      </c>
      <c r="AN63" s="227">
        <v>1.7100000000000001E-2</v>
      </c>
      <c r="AO63" s="222">
        <v>8</v>
      </c>
      <c r="AP63" s="227">
        <v>0.88890000000000002</v>
      </c>
      <c r="AQ63" s="235">
        <v>1.88</v>
      </c>
      <c r="AR63" s="222">
        <v>9</v>
      </c>
      <c r="AS63" s="222">
        <v>8</v>
      </c>
      <c r="AT63" s="227">
        <v>0.88890000000000002</v>
      </c>
      <c r="AU63" s="235">
        <v>5</v>
      </c>
      <c r="AV63" s="235">
        <v>4</v>
      </c>
      <c r="AW63" s="235">
        <v>5</v>
      </c>
      <c r="AX63" s="235">
        <v>5</v>
      </c>
      <c r="AY63" s="235">
        <v>4.75</v>
      </c>
      <c r="AZ63" s="244">
        <v>5.26</v>
      </c>
      <c r="BA63" s="277"/>
      <c r="BB63" s="277"/>
      <c r="BC63" s="277">
        <v>6</v>
      </c>
      <c r="BD63" s="262" t="s">
        <v>78</v>
      </c>
      <c r="BE63" s="262">
        <v>0.78605868210979324</v>
      </c>
      <c r="BF63" s="278" t="s">
        <v>317</v>
      </c>
      <c r="BG63" s="279">
        <v>153591</v>
      </c>
      <c r="BH63" s="262" t="s">
        <v>79</v>
      </c>
      <c r="BI63" s="280">
        <v>4.5</v>
      </c>
      <c r="BJ63" s="262" t="s">
        <v>78</v>
      </c>
      <c r="BK63" s="262">
        <v>1</v>
      </c>
      <c r="BL63" s="262" t="s">
        <v>78</v>
      </c>
      <c r="BM63" s="262">
        <v>0.83330000000000004</v>
      </c>
    </row>
    <row r="64" spans="1:65" x14ac:dyDescent="0.2">
      <c r="A64" s="276" t="s">
        <v>127</v>
      </c>
      <c r="B64" s="219" t="s">
        <v>197</v>
      </c>
      <c r="C64" s="221" t="s">
        <v>281</v>
      </c>
      <c r="D64" s="219" t="s">
        <v>197</v>
      </c>
      <c r="E64" s="221" t="s">
        <v>281</v>
      </c>
      <c r="F64" s="221"/>
      <c r="G64" s="205" t="s">
        <v>135</v>
      </c>
      <c r="H64" s="222">
        <v>3</v>
      </c>
      <c r="I64" s="222">
        <v>3</v>
      </c>
      <c r="J64" s="222">
        <v>3</v>
      </c>
      <c r="K64" s="222">
        <v>0</v>
      </c>
      <c r="L64" s="235">
        <v>0</v>
      </c>
      <c r="M64" s="222">
        <v>3</v>
      </c>
      <c r="N64" s="222">
        <v>3</v>
      </c>
      <c r="O64" s="227">
        <v>1</v>
      </c>
      <c r="P64" s="222">
        <v>0</v>
      </c>
      <c r="Q64" s="222">
        <v>0</v>
      </c>
      <c r="R64" s="227">
        <v>0</v>
      </c>
      <c r="S64" s="222">
        <v>0</v>
      </c>
      <c r="T64" s="222">
        <v>0</v>
      </c>
      <c r="U64" s="227">
        <v>0</v>
      </c>
      <c r="V64" s="222">
        <v>0</v>
      </c>
      <c r="W64" s="222">
        <v>0</v>
      </c>
      <c r="X64" s="227">
        <v>0</v>
      </c>
      <c r="Y64" s="222">
        <v>3</v>
      </c>
      <c r="Z64" s="222">
        <v>2</v>
      </c>
      <c r="AA64" s="227">
        <v>0.66669999999999996</v>
      </c>
      <c r="AB64" s="222">
        <v>0</v>
      </c>
      <c r="AC64" s="235">
        <v>0</v>
      </c>
      <c r="AD64" s="222">
        <v>0</v>
      </c>
      <c r="AE64" s="227">
        <v>0</v>
      </c>
      <c r="AF64" s="222">
        <v>0</v>
      </c>
      <c r="AG64" s="227">
        <v>0</v>
      </c>
      <c r="AH64" s="222">
        <v>0</v>
      </c>
      <c r="AI64" s="227">
        <v>0</v>
      </c>
      <c r="AJ64" s="222">
        <v>0</v>
      </c>
      <c r="AK64" s="227">
        <v>0</v>
      </c>
      <c r="AL64" s="227">
        <v>0</v>
      </c>
      <c r="AM64" s="227">
        <v>0</v>
      </c>
      <c r="AN64" s="227">
        <v>0</v>
      </c>
      <c r="AO64" s="222">
        <v>3</v>
      </c>
      <c r="AP64" s="227">
        <v>1</v>
      </c>
      <c r="AQ64" s="235">
        <v>2</v>
      </c>
      <c r="AR64" s="222">
        <v>3</v>
      </c>
      <c r="AS64" s="222">
        <v>3</v>
      </c>
      <c r="AT64" s="227">
        <v>1</v>
      </c>
      <c r="AU64" s="235">
        <v>1</v>
      </c>
      <c r="AV64" s="235">
        <v>3</v>
      </c>
      <c r="AW64" s="235">
        <v>0</v>
      </c>
      <c r="AX64" s="235">
        <v>0</v>
      </c>
      <c r="AY64" s="235">
        <v>1</v>
      </c>
      <c r="AZ64" s="244">
        <v>0.72</v>
      </c>
      <c r="BA64" s="277"/>
      <c r="BB64" s="277"/>
      <c r="BC64" s="277">
        <v>3</v>
      </c>
      <c r="BD64" s="262" t="s">
        <v>79</v>
      </c>
      <c r="BE64" s="262">
        <v>0.51707348687994692</v>
      </c>
      <c r="BF64" s="278"/>
      <c r="BG64" s="279">
        <v>83916</v>
      </c>
      <c r="BH64" s="262" t="s">
        <v>78</v>
      </c>
      <c r="BI64" s="280">
        <v>4.5</v>
      </c>
      <c r="BJ64" s="262" t="s">
        <v>78</v>
      </c>
      <c r="BK64" s="262">
        <v>1</v>
      </c>
      <c r="BL64" s="262" t="s">
        <v>78</v>
      </c>
      <c r="BM64" s="262">
        <v>0.66669999999999996</v>
      </c>
    </row>
    <row r="65" spans="1:65" x14ac:dyDescent="0.2">
      <c r="A65" s="276" t="s">
        <v>127</v>
      </c>
      <c r="B65" s="257" t="s">
        <v>61</v>
      </c>
      <c r="C65" s="257" t="s">
        <v>199</v>
      </c>
      <c r="D65" s="257" t="s">
        <v>61</v>
      </c>
      <c r="E65" s="257" t="s">
        <v>199</v>
      </c>
      <c r="F65" s="257"/>
      <c r="G65" s="281" t="s">
        <v>38</v>
      </c>
      <c r="H65" s="223">
        <v>22</v>
      </c>
      <c r="I65" s="223">
        <v>11</v>
      </c>
      <c r="J65" s="223">
        <v>12</v>
      </c>
      <c r="K65" s="224">
        <v>15</v>
      </c>
      <c r="L65" s="235">
        <v>255.64</v>
      </c>
      <c r="M65" s="224">
        <v>15</v>
      </c>
      <c r="N65" s="223">
        <v>6</v>
      </c>
      <c r="O65" s="228">
        <v>0.4</v>
      </c>
      <c r="P65" s="223">
        <v>8</v>
      </c>
      <c r="Q65" s="223">
        <v>0</v>
      </c>
      <c r="R65" s="228">
        <v>0</v>
      </c>
      <c r="S65" s="223">
        <v>8</v>
      </c>
      <c r="T65" s="223">
        <v>0</v>
      </c>
      <c r="U65" s="228">
        <v>0</v>
      </c>
      <c r="V65" s="223">
        <v>8</v>
      </c>
      <c r="W65" s="223">
        <v>0</v>
      </c>
      <c r="X65" s="228">
        <v>0</v>
      </c>
      <c r="Y65" s="223">
        <v>12</v>
      </c>
      <c r="Z65" s="223">
        <v>12</v>
      </c>
      <c r="AA65" s="228">
        <v>1</v>
      </c>
      <c r="AB65" s="223">
        <v>6</v>
      </c>
      <c r="AC65" s="237">
        <v>13</v>
      </c>
      <c r="AD65" s="223">
        <v>0</v>
      </c>
      <c r="AE65" s="227">
        <v>0</v>
      </c>
      <c r="AF65" s="223">
        <v>0</v>
      </c>
      <c r="AG65" s="227">
        <v>0</v>
      </c>
      <c r="AH65" s="223">
        <v>0</v>
      </c>
      <c r="AI65" s="227">
        <v>0</v>
      </c>
      <c r="AJ65" s="223">
        <v>0</v>
      </c>
      <c r="AK65" s="227">
        <v>0</v>
      </c>
      <c r="AL65" s="228">
        <v>1.4E-2</v>
      </c>
      <c r="AM65" s="228">
        <v>2.1000000000000001E-2</v>
      </c>
      <c r="AN65" s="228">
        <v>3.5000000000000003E-2</v>
      </c>
      <c r="AO65" s="223">
        <v>12</v>
      </c>
      <c r="AP65" s="228">
        <v>0.54549999999999998</v>
      </c>
      <c r="AQ65" s="237">
        <v>1.42</v>
      </c>
      <c r="AR65" s="222">
        <v>12</v>
      </c>
      <c r="AS65" s="222">
        <v>4</v>
      </c>
      <c r="AT65" s="227">
        <v>0.33329999999999999</v>
      </c>
      <c r="AU65" s="235">
        <v>6</v>
      </c>
      <c r="AV65" s="235">
        <v>5</v>
      </c>
      <c r="AW65" s="235">
        <v>7</v>
      </c>
      <c r="AX65" s="235">
        <v>5</v>
      </c>
      <c r="AY65" s="235">
        <v>5.75</v>
      </c>
      <c r="AZ65" s="244">
        <v>5.36</v>
      </c>
      <c r="BA65" s="277"/>
      <c r="BB65" s="277"/>
      <c r="BC65" s="277">
        <v>6</v>
      </c>
      <c r="BD65" s="262" t="s">
        <v>78</v>
      </c>
      <c r="BE65" s="262">
        <v>1</v>
      </c>
      <c r="BF65" s="278" t="s">
        <v>317</v>
      </c>
      <c r="BG65" s="279">
        <v>101423</v>
      </c>
      <c r="BH65" s="262" t="s">
        <v>79</v>
      </c>
      <c r="BI65" s="280">
        <v>4.5</v>
      </c>
      <c r="BJ65" s="262" t="s">
        <v>78</v>
      </c>
      <c r="BK65" s="262" t="s">
        <v>322</v>
      </c>
      <c r="BL65" s="262" t="s">
        <v>78</v>
      </c>
      <c r="BM65" s="262">
        <v>1</v>
      </c>
    </row>
    <row r="66" spans="1:65" x14ac:dyDescent="0.2">
      <c r="A66" s="276" t="s">
        <v>127</v>
      </c>
      <c r="B66" s="219" t="s">
        <v>200</v>
      </c>
      <c r="C66" s="221" t="s">
        <v>202</v>
      </c>
      <c r="D66" s="219" t="s">
        <v>200</v>
      </c>
      <c r="E66" s="221" t="s">
        <v>202</v>
      </c>
      <c r="F66" s="221"/>
      <c r="G66" s="205" t="s">
        <v>38</v>
      </c>
      <c r="H66" s="222">
        <v>29</v>
      </c>
      <c r="I66" s="222">
        <v>9</v>
      </c>
      <c r="J66" s="222">
        <v>13</v>
      </c>
      <c r="K66" s="222">
        <v>11</v>
      </c>
      <c r="L66" s="235">
        <v>494.69</v>
      </c>
      <c r="M66" s="222">
        <v>11</v>
      </c>
      <c r="N66" s="222">
        <v>11</v>
      </c>
      <c r="O66" s="227">
        <v>1</v>
      </c>
      <c r="P66" s="222">
        <v>8</v>
      </c>
      <c r="Q66" s="222">
        <v>4</v>
      </c>
      <c r="R66" s="227">
        <v>0.5</v>
      </c>
      <c r="S66" s="222">
        <v>8</v>
      </c>
      <c r="T66" s="222">
        <v>0</v>
      </c>
      <c r="U66" s="227">
        <v>0</v>
      </c>
      <c r="V66" s="222">
        <v>8</v>
      </c>
      <c r="W66" s="222">
        <v>4</v>
      </c>
      <c r="X66" s="227">
        <v>0.5</v>
      </c>
      <c r="Y66" s="222">
        <v>13</v>
      </c>
      <c r="Z66" s="222">
        <v>9</v>
      </c>
      <c r="AA66" s="227">
        <v>0.69230000000000003</v>
      </c>
      <c r="AB66" s="222">
        <v>11</v>
      </c>
      <c r="AC66" s="235">
        <v>31</v>
      </c>
      <c r="AD66" s="222">
        <v>0</v>
      </c>
      <c r="AE66" s="227">
        <v>0</v>
      </c>
      <c r="AF66" s="222">
        <v>0</v>
      </c>
      <c r="AG66" s="227">
        <v>0</v>
      </c>
      <c r="AH66" s="222">
        <v>0</v>
      </c>
      <c r="AI66" s="227">
        <v>0</v>
      </c>
      <c r="AJ66" s="222">
        <v>0</v>
      </c>
      <c r="AK66" s="227">
        <v>0</v>
      </c>
      <c r="AL66" s="227">
        <v>1.5900000000000001E-2</v>
      </c>
      <c r="AM66" s="227">
        <v>2.7000000000000001E-3</v>
      </c>
      <c r="AN66" s="227">
        <v>1.8599999999999998E-2</v>
      </c>
      <c r="AO66" s="222">
        <v>1</v>
      </c>
      <c r="AP66" s="227">
        <v>3.4500000000000003E-2</v>
      </c>
      <c r="AQ66" s="235">
        <v>1</v>
      </c>
      <c r="AR66" s="222">
        <v>13</v>
      </c>
      <c r="AS66" s="222">
        <v>11</v>
      </c>
      <c r="AT66" s="227">
        <v>0.84619999999999995</v>
      </c>
      <c r="AU66" s="235">
        <v>6</v>
      </c>
      <c r="AV66" s="235">
        <v>5</v>
      </c>
      <c r="AW66" s="235">
        <v>5</v>
      </c>
      <c r="AX66" s="235">
        <v>8</v>
      </c>
      <c r="AY66" s="235">
        <v>6</v>
      </c>
      <c r="AZ66" s="244">
        <v>5.79</v>
      </c>
      <c r="BA66" s="277"/>
      <c r="BB66" s="277"/>
      <c r="BC66" s="277">
        <v>8</v>
      </c>
      <c r="BD66" s="262" t="s">
        <v>78</v>
      </c>
      <c r="BE66" s="262">
        <v>0.99913231028584182</v>
      </c>
      <c r="BF66" s="278" t="s">
        <v>317</v>
      </c>
      <c r="BG66" s="279">
        <v>40337</v>
      </c>
      <c r="BH66" s="262" t="s">
        <v>79</v>
      </c>
      <c r="BI66" s="280">
        <v>4.5</v>
      </c>
      <c r="BJ66" s="262" t="s">
        <v>78</v>
      </c>
      <c r="BK66" s="262" t="s">
        <v>322</v>
      </c>
      <c r="BL66" s="262" t="s">
        <v>78</v>
      </c>
      <c r="BM66" s="262">
        <v>0.88</v>
      </c>
    </row>
    <row r="67" spans="1:65" x14ac:dyDescent="0.2">
      <c r="A67" s="276" t="s">
        <v>127</v>
      </c>
      <c r="B67" s="219" t="s">
        <v>200</v>
      </c>
      <c r="C67" s="219" t="s">
        <v>201</v>
      </c>
      <c r="D67" s="219" t="s">
        <v>200</v>
      </c>
      <c r="E67" s="219" t="s">
        <v>201</v>
      </c>
      <c r="F67" s="219"/>
      <c r="G67" s="205" t="s">
        <v>38</v>
      </c>
      <c r="H67" s="222">
        <v>29</v>
      </c>
      <c r="I67" s="222">
        <v>10</v>
      </c>
      <c r="J67" s="222">
        <v>17</v>
      </c>
      <c r="K67" s="222">
        <v>9</v>
      </c>
      <c r="L67" s="235">
        <v>329.59</v>
      </c>
      <c r="M67" s="222">
        <v>9</v>
      </c>
      <c r="N67" s="222">
        <v>3</v>
      </c>
      <c r="O67" s="227">
        <v>0.33329999999999999</v>
      </c>
      <c r="P67" s="222">
        <v>5</v>
      </c>
      <c r="Q67" s="222">
        <v>1</v>
      </c>
      <c r="R67" s="227">
        <v>0.2</v>
      </c>
      <c r="S67" s="222">
        <v>5</v>
      </c>
      <c r="T67" s="222">
        <v>1</v>
      </c>
      <c r="U67" s="227">
        <v>0.2</v>
      </c>
      <c r="V67" s="222">
        <v>5</v>
      </c>
      <c r="W67" s="222">
        <v>2</v>
      </c>
      <c r="X67" s="227">
        <v>0.4</v>
      </c>
      <c r="Y67" s="222">
        <v>17</v>
      </c>
      <c r="Z67" s="222">
        <v>8</v>
      </c>
      <c r="AA67" s="227">
        <v>0.47060000000000002</v>
      </c>
      <c r="AB67" s="222">
        <v>3</v>
      </c>
      <c r="AC67" s="235">
        <v>21</v>
      </c>
      <c r="AD67" s="222">
        <v>0</v>
      </c>
      <c r="AE67" s="227">
        <v>0</v>
      </c>
      <c r="AF67" s="222">
        <v>0</v>
      </c>
      <c r="AG67" s="227">
        <v>0</v>
      </c>
      <c r="AH67" s="222">
        <v>0</v>
      </c>
      <c r="AI67" s="227">
        <v>0</v>
      </c>
      <c r="AJ67" s="222">
        <v>0</v>
      </c>
      <c r="AK67" s="227">
        <v>0</v>
      </c>
      <c r="AL67" s="227">
        <v>2.92E-2</v>
      </c>
      <c r="AM67" s="227">
        <v>1.8599999999999998E-2</v>
      </c>
      <c r="AN67" s="227">
        <v>4.24E-2</v>
      </c>
      <c r="AO67" s="222">
        <v>1</v>
      </c>
      <c r="AP67" s="227">
        <v>3.4500000000000003E-2</v>
      </c>
      <c r="AQ67" s="235">
        <v>1</v>
      </c>
      <c r="AR67" s="222">
        <v>17</v>
      </c>
      <c r="AS67" s="222">
        <v>10</v>
      </c>
      <c r="AT67" s="227">
        <v>0.58819999999999995</v>
      </c>
      <c r="AU67" s="235">
        <v>6</v>
      </c>
      <c r="AV67" s="235">
        <v>7</v>
      </c>
      <c r="AW67" s="235">
        <v>3</v>
      </c>
      <c r="AX67" s="235">
        <v>3</v>
      </c>
      <c r="AY67" s="235">
        <v>4.75</v>
      </c>
      <c r="AZ67" s="244">
        <v>4.18</v>
      </c>
      <c r="BA67" s="277"/>
      <c r="BB67" s="277"/>
      <c r="BC67" s="277">
        <v>5</v>
      </c>
      <c r="BD67" s="262" t="s">
        <v>78</v>
      </c>
      <c r="BE67" s="262">
        <v>0.91665384776741388</v>
      </c>
      <c r="BF67" s="278" t="s">
        <v>317</v>
      </c>
      <c r="BG67" s="279">
        <v>143018</v>
      </c>
      <c r="BH67" s="262" t="s">
        <v>79</v>
      </c>
      <c r="BI67" s="280">
        <v>4.5</v>
      </c>
      <c r="BJ67" s="262" t="s">
        <v>78</v>
      </c>
      <c r="BK67" s="262" t="s">
        <v>322</v>
      </c>
      <c r="BL67" s="262" t="s">
        <v>78</v>
      </c>
      <c r="BM67" s="262">
        <v>0.88</v>
      </c>
    </row>
    <row r="68" spans="1:65" x14ac:dyDescent="0.2">
      <c r="A68" s="276" t="s">
        <v>127</v>
      </c>
      <c r="B68" s="219" t="s">
        <v>203</v>
      </c>
      <c r="C68" s="219" t="s">
        <v>204</v>
      </c>
      <c r="D68" s="219" t="s">
        <v>203</v>
      </c>
      <c r="E68" s="219" t="s">
        <v>204</v>
      </c>
      <c r="F68" s="219"/>
      <c r="G68" s="205" t="s">
        <v>283</v>
      </c>
      <c r="H68" s="222">
        <v>31</v>
      </c>
      <c r="I68" s="222">
        <v>11</v>
      </c>
      <c r="J68" s="222">
        <v>13</v>
      </c>
      <c r="K68" s="222">
        <v>8</v>
      </c>
      <c r="L68" s="235">
        <v>389.94</v>
      </c>
      <c r="M68" s="222">
        <v>8</v>
      </c>
      <c r="N68" s="222">
        <v>8</v>
      </c>
      <c r="O68" s="227">
        <v>1</v>
      </c>
      <c r="P68" s="222">
        <v>8</v>
      </c>
      <c r="Q68" s="222">
        <v>3</v>
      </c>
      <c r="R68" s="227">
        <v>0.375</v>
      </c>
      <c r="S68" s="222">
        <v>8</v>
      </c>
      <c r="T68" s="222">
        <v>1</v>
      </c>
      <c r="U68" s="227">
        <v>0.125</v>
      </c>
      <c r="V68" s="222">
        <v>8</v>
      </c>
      <c r="W68" s="222">
        <v>4</v>
      </c>
      <c r="X68" s="227">
        <v>0.5</v>
      </c>
      <c r="Y68" s="222">
        <v>13</v>
      </c>
      <c r="Z68" s="222">
        <v>9</v>
      </c>
      <c r="AA68" s="227">
        <v>0.69230000000000003</v>
      </c>
      <c r="AB68" s="222">
        <v>8</v>
      </c>
      <c r="AC68" s="235">
        <v>11.75</v>
      </c>
      <c r="AD68" s="222">
        <v>0</v>
      </c>
      <c r="AE68" s="227">
        <v>0</v>
      </c>
      <c r="AF68" s="222">
        <v>0</v>
      </c>
      <c r="AG68" s="227">
        <v>0</v>
      </c>
      <c r="AH68" s="222">
        <v>0</v>
      </c>
      <c r="AI68" s="227">
        <v>0</v>
      </c>
      <c r="AJ68" s="222">
        <v>0</v>
      </c>
      <c r="AK68" s="227">
        <v>0</v>
      </c>
      <c r="AL68" s="227">
        <v>0</v>
      </c>
      <c r="AM68" s="227">
        <v>2.5000000000000001E-3</v>
      </c>
      <c r="AN68" s="227">
        <v>2.5000000000000001E-3</v>
      </c>
      <c r="AO68" s="222">
        <v>6</v>
      </c>
      <c r="AP68" s="227">
        <v>0.19350000000000001</v>
      </c>
      <c r="AQ68" s="235">
        <v>1.17</v>
      </c>
      <c r="AR68" s="222">
        <v>13</v>
      </c>
      <c r="AS68" s="222">
        <v>13</v>
      </c>
      <c r="AT68" s="227">
        <v>1</v>
      </c>
      <c r="AU68" s="235">
        <v>8</v>
      </c>
      <c r="AV68" s="235">
        <v>8</v>
      </c>
      <c r="AW68" s="235">
        <v>5</v>
      </c>
      <c r="AX68" s="235">
        <v>9</v>
      </c>
      <c r="AY68" s="235">
        <v>7.5</v>
      </c>
      <c r="AZ68" s="244">
        <v>7.13</v>
      </c>
      <c r="BA68" s="277"/>
      <c r="BB68" s="277"/>
      <c r="BC68" s="277">
        <v>6</v>
      </c>
      <c r="BD68" s="262" t="s">
        <v>78</v>
      </c>
      <c r="BE68" s="262">
        <v>0.85599999999999998</v>
      </c>
      <c r="BF68" s="278" t="s">
        <v>317</v>
      </c>
      <c r="BG68" s="279">
        <v>103281</v>
      </c>
      <c r="BH68" s="262" t="s">
        <v>79</v>
      </c>
      <c r="BI68" s="280">
        <v>4.5</v>
      </c>
      <c r="BJ68" s="262" t="s">
        <v>79</v>
      </c>
      <c r="BK68" s="262" t="s">
        <v>322</v>
      </c>
      <c r="BL68" s="262" t="s">
        <v>78</v>
      </c>
      <c r="BM68" s="262">
        <v>0.33329999999999999</v>
      </c>
    </row>
    <row r="69" spans="1:65" x14ac:dyDescent="0.2">
      <c r="A69" s="276" t="s">
        <v>127</v>
      </c>
      <c r="B69" s="219" t="s">
        <v>62</v>
      </c>
      <c r="C69" s="219" t="s">
        <v>63</v>
      </c>
      <c r="D69" s="219" t="s">
        <v>62</v>
      </c>
      <c r="E69" s="219" t="s">
        <v>63</v>
      </c>
      <c r="F69" s="219"/>
      <c r="G69" s="205" t="s">
        <v>38</v>
      </c>
      <c r="H69" s="222">
        <v>14</v>
      </c>
      <c r="I69" s="222">
        <v>5</v>
      </c>
      <c r="J69" s="222">
        <v>9</v>
      </c>
      <c r="K69" s="222">
        <v>5</v>
      </c>
      <c r="L69" s="235">
        <v>343.07</v>
      </c>
      <c r="M69" s="222">
        <v>5</v>
      </c>
      <c r="N69" s="222">
        <v>5</v>
      </c>
      <c r="O69" s="227">
        <v>1</v>
      </c>
      <c r="P69" s="222">
        <v>3</v>
      </c>
      <c r="Q69" s="222">
        <v>1</v>
      </c>
      <c r="R69" s="227">
        <v>0.33329999999999999</v>
      </c>
      <c r="S69" s="222">
        <v>3</v>
      </c>
      <c r="T69" s="222">
        <v>0</v>
      </c>
      <c r="U69" s="227">
        <v>0</v>
      </c>
      <c r="V69" s="222">
        <v>3</v>
      </c>
      <c r="W69" s="222">
        <v>1</v>
      </c>
      <c r="X69" s="227">
        <v>0.33329999999999999</v>
      </c>
      <c r="Y69" s="222">
        <v>9</v>
      </c>
      <c r="Z69" s="222">
        <v>9</v>
      </c>
      <c r="AA69" s="227">
        <v>1</v>
      </c>
      <c r="AB69" s="222">
        <v>5</v>
      </c>
      <c r="AC69" s="235">
        <v>14.6</v>
      </c>
      <c r="AD69" s="222">
        <v>0</v>
      </c>
      <c r="AE69" s="227">
        <v>0</v>
      </c>
      <c r="AF69" s="222">
        <v>0</v>
      </c>
      <c r="AG69" s="227">
        <v>0</v>
      </c>
      <c r="AH69" s="222">
        <v>0</v>
      </c>
      <c r="AI69" s="227">
        <v>0</v>
      </c>
      <c r="AJ69" s="222">
        <v>0</v>
      </c>
      <c r="AK69" s="227">
        <v>0</v>
      </c>
      <c r="AL69" s="227">
        <v>1.0999999999999999E-2</v>
      </c>
      <c r="AM69" s="227">
        <v>0</v>
      </c>
      <c r="AN69" s="227">
        <v>1.0999999999999999E-2</v>
      </c>
      <c r="AO69" s="222">
        <v>6</v>
      </c>
      <c r="AP69" s="227">
        <v>0.42859999999999998</v>
      </c>
      <c r="AQ69" s="235">
        <v>1.33</v>
      </c>
      <c r="AR69" s="222">
        <v>9</v>
      </c>
      <c r="AS69" s="222">
        <v>6</v>
      </c>
      <c r="AT69" s="227">
        <v>0.66669999999999996</v>
      </c>
      <c r="AU69" s="235">
        <v>3</v>
      </c>
      <c r="AV69" s="235">
        <v>3</v>
      </c>
      <c r="AW69" s="235">
        <v>3</v>
      </c>
      <c r="AX69" s="235">
        <v>3</v>
      </c>
      <c r="AY69" s="235">
        <v>3</v>
      </c>
      <c r="AZ69" s="244">
        <v>2.96</v>
      </c>
      <c r="BA69" s="277"/>
      <c r="BB69" s="277"/>
      <c r="BC69" s="277">
        <v>3</v>
      </c>
      <c r="BD69" s="262" t="s">
        <v>79</v>
      </c>
      <c r="BE69" s="262">
        <v>1</v>
      </c>
      <c r="BF69" s="278" t="s">
        <v>320</v>
      </c>
      <c r="BG69" s="279">
        <v>82676</v>
      </c>
      <c r="BH69" s="262" t="s">
        <v>79</v>
      </c>
      <c r="BI69" s="280">
        <v>4.5</v>
      </c>
      <c r="BJ69" s="262" t="s">
        <v>79</v>
      </c>
      <c r="BK69" s="262" t="s">
        <v>322</v>
      </c>
      <c r="BL69" s="262" t="s">
        <v>78</v>
      </c>
      <c r="BM69" s="262">
        <v>1</v>
      </c>
    </row>
    <row r="70" spans="1:65" x14ac:dyDescent="0.2">
      <c r="A70" s="276" t="s">
        <v>127</v>
      </c>
      <c r="B70" s="219" t="s">
        <v>62</v>
      </c>
      <c r="C70" s="219" t="s">
        <v>228</v>
      </c>
      <c r="D70" s="219" t="s">
        <v>62</v>
      </c>
      <c r="E70" s="219" t="s">
        <v>228</v>
      </c>
      <c r="F70" s="219"/>
      <c r="G70" s="205" t="s">
        <v>135</v>
      </c>
      <c r="H70" s="222">
        <v>25</v>
      </c>
      <c r="I70" s="222">
        <v>25</v>
      </c>
      <c r="J70" s="222">
        <v>25</v>
      </c>
      <c r="K70" s="222">
        <v>12</v>
      </c>
      <c r="L70" s="235">
        <v>0</v>
      </c>
      <c r="M70" s="222">
        <v>25</v>
      </c>
      <c r="N70" s="222">
        <v>23</v>
      </c>
      <c r="O70" s="227">
        <v>0.92</v>
      </c>
      <c r="P70" s="222">
        <v>16</v>
      </c>
      <c r="Q70" s="222">
        <v>8</v>
      </c>
      <c r="R70" s="227">
        <v>0.5</v>
      </c>
      <c r="S70" s="222">
        <v>18</v>
      </c>
      <c r="T70" s="222">
        <v>6</v>
      </c>
      <c r="U70" s="227">
        <v>0.33329999999999999</v>
      </c>
      <c r="V70" s="222">
        <v>18</v>
      </c>
      <c r="W70" s="222">
        <v>12</v>
      </c>
      <c r="X70" s="227">
        <v>0.66669999999999996</v>
      </c>
      <c r="Y70" s="222">
        <v>25</v>
      </c>
      <c r="Z70" s="222">
        <v>24</v>
      </c>
      <c r="AA70" s="227">
        <v>0.96</v>
      </c>
      <c r="AB70" s="222">
        <v>10</v>
      </c>
      <c r="AC70" s="235">
        <v>0</v>
      </c>
      <c r="AD70" s="222">
        <v>0</v>
      </c>
      <c r="AE70" s="227">
        <v>0</v>
      </c>
      <c r="AF70" s="222">
        <v>0</v>
      </c>
      <c r="AG70" s="227">
        <v>0</v>
      </c>
      <c r="AH70" s="222">
        <v>0</v>
      </c>
      <c r="AI70" s="227">
        <v>0</v>
      </c>
      <c r="AJ70" s="222">
        <v>0</v>
      </c>
      <c r="AK70" s="227">
        <v>0</v>
      </c>
      <c r="AL70" s="227">
        <v>3.6900000000000002E-2</v>
      </c>
      <c r="AM70" s="227">
        <v>0</v>
      </c>
      <c r="AN70" s="227">
        <v>3.6900000000000002E-2</v>
      </c>
      <c r="AO70" s="222">
        <v>25</v>
      </c>
      <c r="AP70" s="227">
        <v>1</v>
      </c>
      <c r="AQ70" s="235">
        <v>1.84</v>
      </c>
      <c r="AR70" s="222">
        <v>25</v>
      </c>
      <c r="AS70" s="222">
        <v>22</v>
      </c>
      <c r="AT70" s="227">
        <v>0.88</v>
      </c>
      <c r="AU70" s="235">
        <v>15</v>
      </c>
      <c r="AV70" s="235">
        <v>15</v>
      </c>
      <c r="AW70" s="235">
        <v>15</v>
      </c>
      <c r="AX70" s="235">
        <v>15</v>
      </c>
      <c r="AY70" s="235">
        <v>15</v>
      </c>
      <c r="AZ70" s="244">
        <v>14.88</v>
      </c>
      <c r="BA70" s="277"/>
      <c r="BB70" s="277"/>
      <c r="BC70" s="277">
        <v>15</v>
      </c>
      <c r="BD70" s="262" t="s">
        <v>78</v>
      </c>
      <c r="BE70" s="262">
        <v>1</v>
      </c>
      <c r="BF70" s="278" t="s">
        <v>317</v>
      </c>
      <c r="BG70" s="279">
        <v>90403</v>
      </c>
      <c r="BH70" s="262" t="s">
        <v>79</v>
      </c>
      <c r="BI70" s="280">
        <v>4.5</v>
      </c>
      <c r="BJ70" s="262" t="s">
        <v>79</v>
      </c>
      <c r="BK70" s="262">
        <v>1</v>
      </c>
      <c r="BL70" s="262" t="s">
        <v>78</v>
      </c>
      <c r="BM70" s="262">
        <v>1</v>
      </c>
    </row>
    <row r="71" spans="1:65" x14ac:dyDescent="0.2">
      <c r="A71" s="276" t="s">
        <v>127</v>
      </c>
      <c r="B71" s="219" t="s">
        <v>65</v>
      </c>
      <c r="C71" s="219" t="s">
        <v>67</v>
      </c>
      <c r="D71" s="219" t="s">
        <v>65</v>
      </c>
      <c r="E71" s="219" t="s">
        <v>67</v>
      </c>
      <c r="F71" s="219"/>
      <c r="G71" s="205" t="s">
        <v>135</v>
      </c>
      <c r="H71" s="222">
        <v>20</v>
      </c>
      <c r="I71" s="222">
        <v>15</v>
      </c>
      <c r="J71" s="222">
        <v>16</v>
      </c>
      <c r="K71" s="222">
        <v>0</v>
      </c>
      <c r="L71" s="235">
        <v>0</v>
      </c>
      <c r="M71" s="222">
        <v>20</v>
      </c>
      <c r="N71" s="222">
        <v>20</v>
      </c>
      <c r="O71" s="227">
        <v>1</v>
      </c>
      <c r="P71" s="222">
        <v>15</v>
      </c>
      <c r="Q71" s="222">
        <v>0</v>
      </c>
      <c r="R71" s="227">
        <v>0</v>
      </c>
      <c r="S71" s="222">
        <v>15</v>
      </c>
      <c r="T71" s="222">
        <v>12</v>
      </c>
      <c r="U71" s="227">
        <v>0.8</v>
      </c>
      <c r="V71" s="222">
        <v>15</v>
      </c>
      <c r="W71" s="222">
        <v>12</v>
      </c>
      <c r="X71" s="227">
        <v>0.8</v>
      </c>
      <c r="Y71" s="222">
        <v>16</v>
      </c>
      <c r="Z71" s="222">
        <v>16</v>
      </c>
      <c r="AA71" s="227">
        <v>1</v>
      </c>
      <c r="AB71" s="222">
        <v>0</v>
      </c>
      <c r="AC71" s="235">
        <v>0</v>
      </c>
      <c r="AD71" s="222">
        <v>0</v>
      </c>
      <c r="AE71" s="227">
        <v>0</v>
      </c>
      <c r="AF71" s="222">
        <v>0</v>
      </c>
      <c r="AG71" s="227">
        <v>0</v>
      </c>
      <c r="AH71" s="222">
        <v>0</v>
      </c>
      <c r="AI71" s="227">
        <v>0</v>
      </c>
      <c r="AJ71" s="222">
        <v>0</v>
      </c>
      <c r="AK71" s="227">
        <v>0</v>
      </c>
      <c r="AL71" s="227">
        <v>6.54E-2</v>
      </c>
      <c r="AM71" s="227">
        <v>3.8E-3</v>
      </c>
      <c r="AN71" s="227">
        <v>6.9199999999999998E-2</v>
      </c>
      <c r="AO71" s="222">
        <v>15</v>
      </c>
      <c r="AP71" s="227">
        <v>0.75</v>
      </c>
      <c r="AQ71" s="235">
        <v>1.6</v>
      </c>
      <c r="AR71" s="222">
        <v>16</v>
      </c>
      <c r="AS71" s="222">
        <v>14</v>
      </c>
      <c r="AT71" s="227">
        <v>0.875</v>
      </c>
      <c r="AU71" s="235">
        <v>15</v>
      </c>
      <c r="AV71" s="235">
        <v>15</v>
      </c>
      <c r="AW71" s="235">
        <v>15</v>
      </c>
      <c r="AX71" s="235">
        <v>15</v>
      </c>
      <c r="AY71" s="235">
        <v>15</v>
      </c>
      <c r="AZ71" s="244">
        <v>15</v>
      </c>
      <c r="BA71" s="277"/>
      <c r="BB71" s="277"/>
      <c r="BC71" s="277">
        <v>13</v>
      </c>
      <c r="BD71" s="262" t="s">
        <v>78</v>
      </c>
      <c r="BE71" s="262">
        <v>0.6136863537126831</v>
      </c>
      <c r="BF71" s="278" t="s">
        <v>317</v>
      </c>
      <c r="BG71" s="279">
        <v>124637</v>
      </c>
      <c r="BH71" s="262" t="s">
        <v>79</v>
      </c>
      <c r="BI71" s="280">
        <v>3</v>
      </c>
      <c r="BJ71" s="262" t="s">
        <v>79</v>
      </c>
      <c r="BK71" s="262">
        <v>1</v>
      </c>
      <c r="BL71" s="262" t="s">
        <v>78</v>
      </c>
      <c r="BM71" s="262">
        <v>0.83330000000000004</v>
      </c>
    </row>
    <row r="72" spans="1:65" x14ac:dyDescent="0.2">
      <c r="A72" s="276" t="s">
        <v>127</v>
      </c>
      <c r="B72" s="219" t="s">
        <v>65</v>
      </c>
      <c r="C72" s="219" t="s">
        <v>68</v>
      </c>
      <c r="D72" s="219" t="s">
        <v>65</v>
      </c>
      <c r="E72" s="219" t="s">
        <v>68</v>
      </c>
      <c r="F72" s="219"/>
      <c r="G72" s="205" t="s">
        <v>135</v>
      </c>
      <c r="H72" s="222">
        <v>15</v>
      </c>
      <c r="I72" s="222">
        <v>13</v>
      </c>
      <c r="J72" s="222">
        <v>14</v>
      </c>
      <c r="K72" s="222">
        <v>0</v>
      </c>
      <c r="L72" s="235">
        <v>0</v>
      </c>
      <c r="M72" s="222">
        <v>15</v>
      </c>
      <c r="N72" s="222">
        <v>15</v>
      </c>
      <c r="O72" s="227">
        <v>1</v>
      </c>
      <c r="P72" s="222">
        <v>12</v>
      </c>
      <c r="Q72" s="222">
        <v>0</v>
      </c>
      <c r="R72" s="227">
        <v>0</v>
      </c>
      <c r="S72" s="222">
        <v>14</v>
      </c>
      <c r="T72" s="222">
        <v>9</v>
      </c>
      <c r="U72" s="227">
        <v>0.64290000000000003</v>
      </c>
      <c r="V72" s="222">
        <v>14</v>
      </c>
      <c r="W72" s="222">
        <v>8</v>
      </c>
      <c r="X72" s="227">
        <v>0.57140000000000002</v>
      </c>
      <c r="Y72" s="222">
        <v>14</v>
      </c>
      <c r="Z72" s="222">
        <v>13</v>
      </c>
      <c r="AA72" s="227">
        <v>0.92859999999999998</v>
      </c>
      <c r="AB72" s="222">
        <v>0</v>
      </c>
      <c r="AC72" s="235">
        <v>0</v>
      </c>
      <c r="AD72" s="222">
        <v>0</v>
      </c>
      <c r="AE72" s="227">
        <v>0</v>
      </c>
      <c r="AF72" s="222">
        <v>0</v>
      </c>
      <c r="AG72" s="227">
        <v>0</v>
      </c>
      <c r="AH72" s="222">
        <v>0</v>
      </c>
      <c r="AI72" s="227">
        <v>0</v>
      </c>
      <c r="AJ72" s="222">
        <v>0</v>
      </c>
      <c r="AK72" s="227">
        <v>0</v>
      </c>
      <c r="AL72" s="227">
        <v>6.6699999999999995E-2</v>
      </c>
      <c r="AM72" s="227">
        <v>0</v>
      </c>
      <c r="AN72" s="227">
        <v>6.6699999999999995E-2</v>
      </c>
      <c r="AO72" s="222">
        <v>13</v>
      </c>
      <c r="AP72" s="227">
        <v>0.86670000000000003</v>
      </c>
      <c r="AQ72" s="235">
        <v>1.85</v>
      </c>
      <c r="AR72" s="222">
        <v>14</v>
      </c>
      <c r="AS72" s="222">
        <v>12</v>
      </c>
      <c r="AT72" s="227">
        <v>0.85709999999999997</v>
      </c>
      <c r="AU72" s="235">
        <v>12</v>
      </c>
      <c r="AV72" s="235">
        <v>12</v>
      </c>
      <c r="AW72" s="235">
        <v>12</v>
      </c>
      <c r="AX72" s="235">
        <v>12</v>
      </c>
      <c r="AY72" s="235">
        <v>12</v>
      </c>
      <c r="AZ72" s="244">
        <v>12</v>
      </c>
      <c r="BA72" s="277"/>
      <c r="BB72" s="277"/>
      <c r="BC72" s="277">
        <v>11</v>
      </c>
      <c r="BD72" s="262" t="s">
        <v>78</v>
      </c>
      <c r="BE72" s="262">
        <v>0.85280569904705072</v>
      </c>
      <c r="BF72" s="278" t="s">
        <v>319</v>
      </c>
      <c r="BG72" s="279">
        <v>108746</v>
      </c>
      <c r="BH72" s="262" t="s">
        <v>79</v>
      </c>
      <c r="BI72" s="280">
        <v>3</v>
      </c>
      <c r="BJ72" s="262" t="s">
        <v>79</v>
      </c>
      <c r="BK72" s="262">
        <v>1</v>
      </c>
      <c r="BL72" s="262" t="s">
        <v>78</v>
      </c>
      <c r="BM72" s="262">
        <v>0.83330000000000004</v>
      </c>
    </row>
    <row r="73" spans="1:65" x14ac:dyDescent="0.2">
      <c r="A73" s="276" t="s">
        <v>127</v>
      </c>
      <c r="B73" s="219" t="s">
        <v>220</v>
      </c>
      <c r="C73" s="219" t="s">
        <v>66</v>
      </c>
      <c r="D73" s="219" t="s">
        <v>220</v>
      </c>
      <c r="E73" s="219" t="s">
        <v>66</v>
      </c>
      <c r="F73" s="219"/>
      <c r="G73" s="205" t="s">
        <v>135</v>
      </c>
      <c r="H73" s="222">
        <v>37</v>
      </c>
      <c r="I73" s="222">
        <v>27</v>
      </c>
      <c r="J73" s="222">
        <v>29</v>
      </c>
      <c r="K73" s="222">
        <v>0</v>
      </c>
      <c r="L73" s="235">
        <v>0</v>
      </c>
      <c r="M73" s="222">
        <v>37</v>
      </c>
      <c r="N73" s="222">
        <v>37</v>
      </c>
      <c r="O73" s="227">
        <v>1</v>
      </c>
      <c r="P73" s="222">
        <v>27</v>
      </c>
      <c r="Q73" s="222">
        <v>4</v>
      </c>
      <c r="R73" s="227">
        <v>0.14810000000000001</v>
      </c>
      <c r="S73" s="222">
        <v>28</v>
      </c>
      <c r="T73" s="222">
        <v>22</v>
      </c>
      <c r="U73" s="227">
        <v>0.78569999999999995</v>
      </c>
      <c r="V73" s="222">
        <v>28</v>
      </c>
      <c r="W73" s="222">
        <v>23</v>
      </c>
      <c r="X73" s="227">
        <v>0.82140000000000002</v>
      </c>
      <c r="Y73" s="222">
        <v>29</v>
      </c>
      <c r="Z73" s="222">
        <v>29</v>
      </c>
      <c r="AA73" s="227">
        <v>1</v>
      </c>
      <c r="AB73" s="222">
        <v>0</v>
      </c>
      <c r="AC73" s="235">
        <v>0</v>
      </c>
      <c r="AD73" s="222">
        <v>0</v>
      </c>
      <c r="AE73" s="227">
        <v>0</v>
      </c>
      <c r="AF73" s="222">
        <v>0</v>
      </c>
      <c r="AG73" s="227">
        <v>0</v>
      </c>
      <c r="AH73" s="222">
        <v>0</v>
      </c>
      <c r="AI73" s="227">
        <v>0</v>
      </c>
      <c r="AJ73" s="222">
        <v>0</v>
      </c>
      <c r="AK73" s="227">
        <v>0</v>
      </c>
      <c r="AL73" s="227">
        <v>5.4100000000000002E-2</v>
      </c>
      <c r="AM73" s="227">
        <v>0</v>
      </c>
      <c r="AN73" s="227">
        <v>5.4100000000000002E-2</v>
      </c>
      <c r="AO73" s="222">
        <v>28</v>
      </c>
      <c r="AP73" s="227">
        <v>0.75680000000000003</v>
      </c>
      <c r="AQ73" s="235">
        <v>1.57</v>
      </c>
      <c r="AR73" s="222">
        <v>29</v>
      </c>
      <c r="AS73" s="222">
        <v>25</v>
      </c>
      <c r="AT73" s="227">
        <v>0.86209999999999998</v>
      </c>
      <c r="AU73" s="235">
        <v>26</v>
      </c>
      <c r="AV73" s="235">
        <v>27</v>
      </c>
      <c r="AW73" s="235">
        <v>26</v>
      </c>
      <c r="AX73" s="235">
        <v>26</v>
      </c>
      <c r="AY73" s="235">
        <v>26.25</v>
      </c>
      <c r="AZ73" s="244">
        <v>26.03</v>
      </c>
      <c r="BA73" s="277"/>
      <c r="BB73" s="277"/>
      <c r="BC73" s="277">
        <v>22</v>
      </c>
      <c r="BD73" s="262" t="s">
        <v>78</v>
      </c>
      <c r="BE73" s="262">
        <v>0.76573997933666482</v>
      </c>
      <c r="BF73" s="278" t="s">
        <v>317</v>
      </c>
      <c r="BG73" s="279">
        <v>193248</v>
      </c>
      <c r="BH73" s="262" t="s">
        <v>79</v>
      </c>
      <c r="BI73" s="280">
        <v>3</v>
      </c>
      <c r="BJ73" s="262" t="s">
        <v>79</v>
      </c>
      <c r="BK73" s="262">
        <v>1</v>
      </c>
      <c r="BL73" s="262" t="s">
        <v>78</v>
      </c>
      <c r="BM73" s="262">
        <v>0.83330000000000004</v>
      </c>
    </row>
    <row r="74" spans="1:65" x14ac:dyDescent="0.2">
      <c r="A74" s="276" t="s">
        <v>127</v>
      </c>
      <c r="B74" s="219" t="s">
        <v>69</v>
      </c>
      <c r="C74" s="219" t="s">
        <v>70</v>
      </c>
      <c r="D74" s="219" t="s">
        <v>69</v>
      </c>
      <c r="E74" s="219" t="s">
        <v>70</v>
      </c>
      <c r="F74" s="219"/>
      <c r="G74" s="205" t="s">
        <v>38</v>
      </c>
      <c r="H74" s="222">
        <v>54</v>
      </c>
      <c r="I74" s="222">
        <v>18</v>
      </c>
      <c r="J74" s="222">
        <v>19</v>
      </c>
      <c r="K74" s="222">
        <v>30</v>
      </c>
      <c r="L74" s="235">
        <v>514.15</v>
      </c>
      <c r="M74" s="222">
        <v>30</v>
      </c>
      <c r="N74" s="222">
        <v>28</v>
      </c>
      <c r="O74" s="227">
        <v>0.93330000000000002</v>
      </c>
      <c r="P74" s="222">
        <v>14</v>
      </c>
      <c r="Q74" s="222">
        <v>6</v>
      </c>
      <c r="R74" s="227">
        <v>0.42859999999999998</v>
      </c>
      <c r="S74" s="222">
        <v>14</v>
      </c>
      <c r="T74" s="222">
        <v>1</v>
      </c>
      <c r="U74" s="227">
        <v>7.1400000000000005E-2</v>
      </c>
      <c r="V74" s="222">
        <v>14</v>
      </c>
      <c r="W74" s="222">
        <v>6</v>
      </c>
      <c r="X74" s="227">
        <v>0.42859999999999998</v>
      </c>
      <c r="Y74" s="222">
        <v>19</v>
      </c>
      <c r="Z74" s="222">
        <v>17</v>
      </c>
      <c r="AA74" s="227">
        <v>0.89470000000000005</v>
      </c>
      <c r="AB74" s="222">
        <v>28</v>
      </c>
      <c r="AC74" s="235">
        <v>21.32</v>
      </c>
      <c r="AD74" s="222">
        <v>0</v>
      </c>
      <c r="AE74" s="227">
        <v>0</v>
      </c>
      <c r="AF74" s="222">
        <v>0</v>
      </c>
      <c r="AG74" s="227">
        <v>0</v>
      </c>
      <c r="AH74" s="222">
        <v>0</v>
      </c>
      <c r="AI74" s="227">
        <v>0</v>
      </c>
      <c r="AJ74" s="222">
        <v>0</v>
      </c>
      <c r="AK74" s="227">
        <v>0</v>
      </c>
      <c r="AL74" s="227">
        <v>1.14E-2</v>
      </c>
      <c r="AM74" s="227">
        <v>0</v>
      </c>
      <c r="AN74" s="227">
        <v>1.14E-2</v>
      </c>
      <c r="AO74" s="222">
        <v>10</v>
      </c>
      <c r="AP74" s="227">
        <v>0.1852</v>
      </c>
      <c r="AQ74" s="235">
        <v>1.2</v>
      </c>
      <c r="AR74" s="222">
        <v>19</v>
      </c>
      <c r="AS74" s="222">
        <v>19</v>
      </c>
      <c r="AT74" s="227">
        <v>1</v>
      </c>
      <c r="AU74" s="235">
        <v>13</v>
      </c>
      <c r="AV74" s="235">
        <v>10</v>
      </c>
      <c r="AW74" s="235">
        <v>11</v>
      </c>
      <c r="AX74" s="235">
        <v>10</v>
      </c>
      <c r="AY74" s="235">
        <v>11</v>
      </c>
      <c r="AZ74" s="244">
        <v>11.5</v>
      </c>
      <c r="BA74" s="277"/>
      <c r="BB74" s="277"/>
      <c r="BC74" s="277">
        <v>11</v>
      </c>
      <c r="BD74" s="262" t="s">
        <v>78</v>
      </c>
      <c r="BE74" s="262">
        <v>0.76933513059309577</v>
      </c>
      <c r="BF74" s="278" t="s">
        <v>317</v>
      </c>
      <c r="BG74" s="279">
        <v>228496</v>
      </c>
      <c r="BH74" s="262" t="s">
        <v>79</v>
      </c>
      <c r="BI74" s="280" t="s">
        <v>324</v>
      </c>
      <c r="BJ74" s="262" t="s">
        <v>78</v>
      </c>
      <c r="BK74" s="262" t="s">
        <v>322</v>
      </c>
      <c r="BL74" s="262"/>
      <c r="BM74" s="262">
        <v>1</v>
      </c>
    </row>
    <row r="75" spans="1:65" x14ac:dyDescent="0.2">
      <c r="A75" s="276" t="s">
        <v>127</v>
      </c>
      <c r="B75" s="219" t="s">
        <v>69</v>
      </c>
      <c r="C75" s="221" t="s">
        <v>71</v>
      </c>
      <c r="D75" s="219" t="s">
        <v>69</v>
      </c>
      <c r="E75" s="221" t="s">
        <v>71</v>
      </c>
      <c r="F75" s="221"/>
      <c r="G75" s="205" t="s">
        <v>38</v>
      </c>
      <c r="H75" s="222">
        <v>84</v>
      </c>
      <c r="I75" s="222">
        <v>44</v>
      </c>
      <c r="J75" s="222">
        <v>45</v>
      </c>
      <c r="K75" s="222">
        <v>40</v>
      </c>
      <c r="L75" s="235">
        <v>295.74</v>
      </c>
      <c r="M75" s="222">
        <v>40</v>
      </c>
      <c r="N75" s="222">
        <v>33</v>
      </c>
      <c r="O75" s="227">
        <v>0.82499999999999996</v>
      </c>
      <c r="P75" s="222">
        <v>26</v>
      </c>
      <c r="Q75" s="222">
        <v>19</v>
      </c>
      <c r="R75" s="227">
        <v>0.73080000000000001</v>
      </c>
      <c r="S75" s="222">
        <v>26</v>
      </c>
      <c r="T75" s="222">
        <v>3</v>
      </c>
      <c r="U75" s="227">
        <v>0.1154</v>
      </c>
      <c r="V75" s="222">
        <v>26</v>
      </c>
      <c r="W75" s="222">
        <v>19</v>
      </c>
      <c r="X75" s="227">
        <v>0.73080000000000001</v>
      </c>
      <c r="Y75" s="222">
        <v>45</v>
      </c>
      <c r="Z75" s="222">
        <v>41</v>
      </c>
      <c r="AA75" s="227">
        <v>0.91110000000000002</v>
      </c>
      <c r="AB75" s="222">
        <v>33</v>
      </c>
      <c r="AC75" s="235">
        <v>11.73</v>
      </c>
      <c r="AD75" s="222">
        <v>0</v>
      </c>
      <c r="AE75" s="227">
        <v>0</v>
      </c>
      <c r="AF75" s="222">
        <v>0</v>
      </c>
      <c r="AG75" s="227">
        <v>0</v>
      </c>
      <c r="AH75" s="222">
        <v>0</v>
      </c>
      <c r="AI75" s="227">
        <v>0</v>
      </c>
      <c r="AJ75" s="222">
        <v>0</v>
      </c>
      <c r="AK75" s="227">
        <v>0</v>
      </c>
      <c r="AL75" s="227">
        <v>1.8E-3</v>
      </c>
      <c r="AM75" s="227">
        <v>8.9999999999999998E-4</v>
      </c>
      <c r="AN75" s="227">
        <v>2.7000000000000001E-3</v>
      </c>
      <c r="AO75" s="222">
        <v>12</v>
      </c>
      <c r="AP75" s="227">
        <v>0.1429</v>
      </c>
      <c r="AQ75" s="235">
        <v>1</v>
      </c>
      <c r="AR75" s="222">
        <v>45</v>
      </c>
      <c r="AS75" s="222">
        <v>40</v>
      </c>
      <c r="AT75" s="227">
        <v>0.88890000000000002</v>
      </c>
      <c r="AU75" s="235">
        <v>22</v>
      </c>
      <c r="AV75" s="235">
        <v>24</v>
      </c>
      <c r="AW75" s="235">
        <v>22</v>
      </c>
      <c r="AX75" s="235">
        <v>21</v>
      </c>
      <c r="AY75" s="235">
        <v>22.25</v>
      </c>
      <c r="AZ75" s="244">
        <v>21.55</v>
      </c>
      <c r="BA75" s="277" t="s">
        <v>78</v>
      </c>
      <c r="BB75" s="277"/>
      <c r="BC75" s="277">
        <v>25</v>
      </c>
      <c r="BD75" s="262" t="s">
        <v>78</v>
      </c>
      <c r="BE75" s="262">
        <v>1</v>
      </c>
      <c r="BF75" s="278" t="s">
        <v>317</v>
      </c>
      <c r="BG75" s="279">
        <v>465624</v>
      </c>
      <c r="BH75" s="262" t="s">
        <v>79</v>
      </c>
      <c r="BI75" s="280">
        <v>4.5</v>
      </c>
      <c r="BJ75" s="262" t="s">
        <v>78</v>
      </c>
      <c r="BK75" s="262" t="s">
        <v>322</v>
      </c>
      <c r="BL75" s="262" t="s">
        <v>78</v>
      </c>
      <c r="BM75" s="262">
        <v>1</v>
      </c>
    </row>
    <row r="76" spans="1:65" customFormat="1" ht="12" customHeight="1" x14ac:dyDescent="0.25">
      <c r="A76" s="276" t="s">
        <v>127</v>
      </c>
      <c r="B76" s="219" t="s">
        <v>205</v>
      </c>
      <c r="C76" s="219" t="s">
        <v>206</v>
      </c>
      <c r="D76" s="219" t="s">
        <v>205</v>
      </c>
      <c r="E76" s="219" t="s">
        <v>206</v>
      </c>
      <c r="F76" s="219"/>
      <c r="G76" s="205" t="s">
        <v>38</v>
      </c>
      <c r="H76" s="222">
        <v>123</v>
      </c>
      <c r="I76" s="222">
        <v>80</v>
      </c>
      <c r="J76" s="222">
        <v>79</v>
      </c>
      <c r="K76" s="222">
        <v>95</v>
      </c>
      <c r="L76" s="235">
        <v>103.34</v>
      </c>
      <c r="M76" s="222">
        <v>94</v>
      </c>
      <c r="N76" s="222">
        <v>80</v>
      </c>
      <c r="O76" s="227">
        <v>0.85099999999999998</v>
      </c>
      <c r="P76" s="222">
        <v>58</v>
      </c>
      <c r="Q76" s="222">
        <v>21</v>
      </c>
      <c r="R76" s="227">
        <v>0.36199999999999999</v>
      </c>
      <c r="S76" s="222">
        <v>58</v>
      </c>
      <c r="T76" s="222">
        <v>7</v>
      </c>
      <c r="U76" s="227">
        <v>0.1206</v>
      </c>
      <c r="V76" s="222">
        <v>58</v>
      </c>
      <c r="W76" s="222">
        <v>28</v>
      </c>
      <c r="X76" s="227">
        <v>0.48270000000000002</v>
      </c>
      <c r="Y76" s="222">
        <v>79</v>
      </c>
      <c r="Z76" s="222">
        <v>74</v>
      </c>
      <c r="AA76" s="227">
        <v>0.93669999999999998</v>
      </c>
      <c r="AB76" s="222">
        <v>80</v>
      </c>
      <c r="AC76" s="235">
        <v>3.67</v>
      </c>
      <c r="AD76" s="222">
        <v>0</v>
      </c>
      <c r="AE76" s="227">
        <v>0</v>
      </c>
      <c r="AF76" s="222">
        <v>0</v>
      </c>
      <c r="AG76" s="227">
        <v>0</v>
      </c>
      <c r="AH76" s="222">
        <v>0</v>
      </c>
      <c r="AI76" s="227">
        <v>0</v>
      </c>
      <c r="AJ76" s="222">
        <v>0</v>
      </c>
      <c r="AK76" s="227">
        <v>0</v>
      </c>
      <c r="AL76" s="227">
        <v>0</v>
      </c>
      <c r="AM76" s="227">
        <v>0.79</v>
      </c>
      <c r="AN76" s="227">
        <v>0.79</v>
      </c>
      <c r="AO76" s="222">
        <v>90</v>
      </c>
      <c r="AP76" s="227">
        <v>0.73170000000000002</v>
      </c>
      <c r="AQ76" s="235">
        <v>2.08</v>
      </c>
      <c r="AR76" s="222">
        <v>79</v>
      </c>
      <c r="AS76" s="222">
        <v>35</v>
      </c>
      <c r="AT76" s="227">
        <v>0.443</v>
      </c>
      <c r="AU76" s="235">
        <v>23</v>
      </c>
      <c r="AV76" s="235">
        <v>23</v>
      </c>
      <c r="AW76" s="235">
        <v>19</v>
      </c>
      <c r="AX76" s="235">
        <v>22</v>
      </c>
      <c r="AY76" s="235">
        <v>21.75</v>
      </c>
      <c r="AZ76" s="244">
        <v>20.23</v>
      </c>
      <c r="BA76" s="277"/>
      <c r="BB76" s="277"/>
      <c r="BC76" s="277">
        <v>31</v>
      </c>
      <c r="BD76" s="262" t="s">
        <v>78</v>
      </c>
      <c r="BE76" s="262">
        <v>1</v>
      </c>
      <c r="BF76" s="278" t="s">
        <v>317</v>
      </c>
      <c r="BG76" s="279">
        <v>237262</v>
      </c>
      <c r="BH76" s="262" t="s">
        <v>79</v>
      </c>
      <c r="BI76" s="280">
        <v>6</v>
      </c>
      <c r="BJ76" s="262" t="s">
        <v>78</v>
      </c>
      <c r="BK76" s="262" t="s">
        <v>322</v>
      </c>
      <c r="BL76" s="262" t="s">
        <v>78</v>
      </c>
      <c r="BM76" s="262">
        <v>1</v>
      </c>
    </row>
    <row r="77" spans="1:65" x14ac:dyDescent="0.2">
      <c r="A77" s="276" t="s">
        <v>127</v>
      </c>
      <c r="B77" s="258" t="s">
        <v>213</v>
      </c>
      <c r="C77" s="258" t="s">
        <v>285</v>
      </c>
      <c r="D77" s="258" t="s">
        <v>213</v>
      </c>
      <c r="E77" s="258" t="s">
        <v>285</v>
      </c>
      <c r="F77" s="258"/>
      <c r="G77" s="205" t="s">
        <v>38</v>
      </c>
      <c r="H77" s="225"/>
      <c r="I77" s="225"/>
      <c r="J77" s="225"/>
      <c r="K77" s="225"/>
      <c r="L77" s="225">
        <v>108</v>
      </c>
      <c r="M77" s="225"/>
      <c r="N77" s="225"/>
      <c r="O77" s="282">
        <v>1</v>
      </c>
      <c r="P77" s="225"/>
      <c r="Q77" s="225"/>
      <c r="R77" s="282"/>
      <c r="S77" s="225"/>
      <c r="T77" s="225"/>
      <c r="U77" s="282"/>
      <c r="V77" s="225"/>
      <c r="W77" s="225"/>
      <c r="X77" s="282">
        <v>0.75</v>
      </c>
      <c r="Y77" s="225"/>
      <c r="Z77" s="225"/>
      <c r="AA77" s="282">
        <v>0.85</v>
      </c>
      <c r="AB77" s="225"/>
      <c r="AC77" s="283"/>
      <c r="AD77" s="225">
        <v>0</v>
      </c>
      <c r="AE77" s="284">
        <v>0</v>
      </c>
      <c r="AF77" s="285">
        <v>0</v>
      </c>
      <c r="AG77" s="284">
        <v>0</v>
      </c>
      <c r="AH77" s="225">
        <v>0</v>
      </c>
      <c r="AI77" s="284">
        <v>0</v>
      </c>
      <c r="AJ77" s="285">
        <v>0</v>
      </c>
      <c r="AK77" s="284">
        <v>0</v>
      </c>
      <c r="AL77" s="282">
        <v>0</v>
      </c>
      <c r="AM77" s="282">
        <v>0</v>
      </c>
      <c r="AN77" s="282"/>
      <c r="AO77" s="282"/>
      <c r="AP77" s="282"/>
      <c r="AQ77" s="238">
        <v>0.28999999999999998</v>
      </c>
      <c r="AR77" s="222">
        <v>7</v>
      </c>
      <c r="AS77" s="222">
        <v>7</v>
      </c>
      <c r="AT77" s="227">
        <v>1</v>
      </c>
      <c r="AU77" s="225"/>
      <c r="AV77" s="225"/>
      <c r="AW77" s="225"/>
      <c r="AX77" s="225"/>
      <c r="AY77" s="244"/>
      <c r="AZ77" s="244">
        <v>3.25</v>
      </c>
      <c r="BA77" s="277"/>
      <c r="BB77" s="277"/>
      <c r="BC77" s="277"/>
      <c r="BD77" s="262" t="s">
        <v>308</v>
      </c>
      <c r="BE77" s="262"/>
      <c r="BF77" s="278" t="s">
        <v>317</v>
      </c>
      <c r="BG77" s="279">
        <v>0</v>
      </c>
      <c r="BH77" s="262" t="s">
        <v>79</v>
      </c>
      <c r="BI77" s="280" t="s">
        <v>323</v>
      </c>
      <c r="BJ77" s="262" t="s">
        <v>78</v>
      </c>
      <c r="BK77" s="262" t="s">
        <v>322</v>
      </c>
      <c r="BL77" s="262"/>
      <c r="BM77" s="262">
        <v>1</v>
      </c>
    </row>
    <row r="78" spans="1:65" ht="13.5" customHeight="1" x14ac:dyDescent="0.2">
      <c r="A78" s="276" t="s">
        <v>127</v>
      </c>
      <c r="B78" s="219" t="s">
        <v>210</v>
      </c>
      <c r="C78" s="219" t="s">
        <v>286</v>
      </c>
      <c r="D78" s="219" t="s">
        <v>210</v>
      </c>
      <c r="E78" s="219" t="s">
        <v>286</v>
      </c>
      <c r="F78" s="219"/>
      <c r="G78" s="205" t="s">
        <v>38</v>
      </c>
      <c r="H78" s="225"/>
      <c r="I78" s="225"/>
      <c r="J78" s="225"/>
      <c r="K78" s="225"/>
      <c r="L78" s="225">
        <v>243</v>
      </c>
      <c r="M78" s="225"/>
      <c r="N78" s="225"/>
      <c r="O78" s="284">
        <v>1</v>
      </c>
      <c r="P78" s="225"/>
      <c r="Q78" s="225"/>
      <c r="R78" s="225"/>
      <c r="S78" s="225"/>
      <c r="T78" s="225"/>
      <c r="U78" s="225"/>
      <c r="V78" s="225"/>
      <c r="W78" s="225"/>
      <c r="X78" s="284">
        <v>0.33</v>
      </c>
      <c r="Y78" s="225"/>
      <c r="Z78" s="225"/>
      <c r="AA78" s="284">
        <v>1</v>
      </c>
      <c r="AB78" s="225"/>
      <c r="AC78" s="225"/>
      <c r="AD78" s="225">
        <v>0</v>
      </c>
      <c r="AE78" s="284">
        <v>0</v>
      </c>
      <c r="AF78" s="225">
        <v>0</v>
      </c>
      <c r="AG78" s="284">
        <v>0</v>
      </c>
      <c r="AH78" s="225">
        <v>0</v>
      </c>
      <c r="AI78" s="284">
        <v>0</v>
      </c>
      <c r="AJ78" s="225">
        <v>0</v>
      </c>
      <c r="AK78" s="284">
        <v>0</v>
      </c>
      <c r="AL78" s="284">
        <v>0</v>
      </c>
      <c r="AM78" s="284">
        <v>0</v>
      </c>
      <c r="AN78" s="225"/>
      <c r="AO78" s="225"/>
      <c r="AP78" s="225"/>
      <c r="AQ78" s="238">
        <v>0.45</v>
      </c>
      <c r="AR78" s="222">
        <v>3</v>
      </c>
      <c r="AS78" s="222">
        <v>3</v>
      </c>
      <c r="AT78" s="227">
        <v>1</v>
      </c>
      <c r="AU78" s="225"/>
      <c r="AV78" s="225"/>
      <c r="AW78" s="225"/>
      <c r="AX78" s="225"/>
      <c r="AY78" s="244"/>
      <c r="AZ78" s="244">
        <v>2.25</v>
      </c>
      <c r="BA78" s="277"/>
      <c r="BB78" s="277"/>
      <c r="BC78" s="277">
        <v>8</v>
      </c>
      <c r="BD78" s="262" t="s">
        <v>79</v>
      </c>
      <c r="BE78" s="262">
        <v>0.60570000000000002</v>
      </c>
      <c r="BF78" s="278" t="s">
        <v>317</v>
      </c>
      <c r="BG78" s="279">
        <v>72523</v>
      </c>
      <c r="BH78" s="262" t="s">
        <v>79</v>
      </c>
      <c r="BI78" s="280">
        <v>0</v>
      </c>
      <c r="BJ78" s="262" t="s">
        <v>79</v>
      </c>
      <c r="BK78" s="262" t="s">
        <v>322</v>
      </c>
      <c r="BL78" s="262" t="s">
        <v>79</v>
      </c>
      <c r="BM78" s="262">
        <v>0.83330000000000004</v>
      </c>
    </row>
    <row r="79" spans="1:65" customFormat="1" ht="13.5" customHeight="1" x14ac:dyDescent="0.25">
      <c r="A79" s="276" t="s">
        <v>127</v>
      </c>
      <c r="B79" s="219" t="s">
        <v>205</v>
      </c>
      <c r="C79" s="221" t="s">
        <v>287</v>
      </c>
      <c r="D79" s="219" t="s">
        <v>205</v>
      </c>
      <c r="E79" s="221" t="s">
        <v>287</v>
      </c>
      <c r="F79" s="221"/>
      <c r="G79" s="205" t="s">
        <v>38</v>
      </c>
      <c r="H79" s="225"/>
      <c r="I79" s="225"/>
      <c r="J79" s="225"/>
      <c r="K79" s="225"/>
      <c r="L79" s="225">
        <v>88.5</v>
      </c>
      <c r="M79" s="225"/>
      <c r="N79" s="225"/>
      <c r="O79" s="282">
        <v>0.88</v>
      </c>
      <c r="P79" s="225"/>
      <c r="Q79" s="225"/>
      <c r="R79" s="225"/>
      <c r="S79" s="225"/>
      <c r="T79" s="225"/>
      <c r="U79" s="225"/>
      <c r="V79" s="225"/>
      <c r="W79" s="225"/>
      <c r="X79" s="284">
        <v>0.67</v>
      </c>
      <c r="Y79" s="225"/>
      <c r="Z79" s="225"/>
      <c r="AA79" s="284">
        <v>0.92</v>
      </c>
      <c r="AB79" s="225"/>
      <c r="AC79" s="225"/>
      <c r="AD79" s="225">
        <v>0</v>
      </c>
      <c r="AE79" s="284">
        <v>0</v>
      </c>
      <c r="AF79" s="225">
        <v>0</v>
      </c>
      <c r="AG79" s="284">
        <v>0</v>
      </c>
      <c r="AH79" s="225">
        <v>0</v>
      </c>
      <c r="AI79" s="284">
        <v>0</v>
      </c>
      <c r="AJ79" s="225">
        <v>0</v>
      </c>
      <c r="AK79" s="284">
        <v>0</v>
      </c>
      <c r="AL79" s="284">
        <v>0</v>
      </c>
      <c r="AM79" s="284">
        <v>0</v>
      </c>
      <c r="AN79" s="282"/>
      <c r="AO79" s="282"/>
      <c r="AP79" s="282"/>
      <c r="AQ79" s="238">
        <v>3.16</v>
      </c>
      <c r="AR79" s="222">
        <v>12</v>
      </c>
      <c r="AS79" s="222">
        <v>10</v>
      </c>
      <c r="AT79" s="227">
        <v>0.83</v>
      </c>
      <c r="AU79" s="225"/>
      <c r="AV79" s="225"/>
      <c r="AW79" s="225"/>
      <c r="AX79" s="225"/>
      <c r="AY79" s="244"/>
      <c r="AZ79" s="244">
        <v>4.25</v>
      </c>
      <c r="BA79" s="277"/>
      <c r="BB79" s="277"/>
      <c r="BC79" s="277">
        <v>4</v>
      </c>
      <c r="BD79" s="262" t="s">
        <v>78</v>
      </c>
      <c r="BE79" s="262">
        <v>1</v>
      </c>
      <c r="BF79" s="278" t="s">
        <v>317</v>
      </c>
      <c r="BG79" s="279">
        <v>30368</v>
      </c>
      <c r="BH79" s="262" t="s">
        <v>79</v>
      </c>
      <c r="BI79" s="280">
        <v>4.5</v>
      </c>
      <c r="BJ79" s="262" t="s">
        <v>79</v>
      </c>
      <c r="BK79" s="262" t="s">
        <v>322</v>
      </c>
      <c r="BL79" s="262" t="s">
        <v>78</v>
      </c>
      <c r="BM79" s="262">
        <v>1</v>
      </c>
    </row>
    <row r="80" spans="1:65" x14ac:dyDescent="0.2">
      <c r="A80" s="276" t="s">
        <v>127</v>
      </c>
      <c r="B80" s="219" t="s">
        <v>128</v>
      </c>
      <c r="C80" s="219" t="s">
        <v>282</v>
      </c>
      <c r="D80" s="219" t="s">
        <v>128</v>
      </c>
      <c r="E80" s="219" t="s">
        <v>282</v>
      </c>
      <c r="F80" s="219"/>
      <c r="G80" s="205" t="s">
        <v>283</v>
      </c>
      <c r="H80" s="225"/>
      <c r="I80" s="225"/>
      <c r="J80" s="225"/>
      <c r="K80" s="225"/>
      <c r="L80" s="225"/>
      <c r="M80" s="225"/>
      <c r="N80" s="225"/>
      <c r="O80" s="282"/>
      <c r="P80" s="225"/>
      <c r="Q80" s="225"/>
      <c r="R80" s="282"/>
      <c r="S80" s="225"/>
      <c r="T80" s="225"/>
      <c r="U80" s="282"/>
      <c r="V80" s="225"/>
      <c r="W80" s="225"/>
      <c r="X80" s="282"/>
      <c r="Y80" s="225"/>
      <c r="Z80" s="225"/>
      <c r="AA80" s="282"/>
      <c r="AB80" s="225"/>
      <c r="AC80" s="283"/>
      <c r="AD80" s="225"/>
      <c r="AE80" s="283"/>
      <c r="AF80" s="286"/>
      <c r="AG80" s="283"/>
      <c r="AH80" s="225"/>
      <c r="AI80" s="283"/>
      <c r="AJ80" s="286"/>
      <c r="AK80" s="283"/>
      <c r="AL80" s="282"/>
      <c r="AM80" s="282"/>
      <c r="AN80" s="282"/>
      <c r="AO80" s="282"/>
      <c r="AP80" s="282"/>
      <c r="AQ80" s="282"/>
      <c r="AR80" s="282"/>
      <c r="AS80" s="282"/>
      <c r="AT80" s="282"/>
      <c r="AU80" s="225"/>
      <c r="AV80" s="225"/>
      <c r="AW80" s="225"/>
      <c r="AX80" s="225"/>
      <c r="AY80" s="244"/>
      <c r="AZ80" s="244"/>
      <c r="BA80" s="277"/>
      <c r="BB80" s="277"/>
      <c r="BC80" s="277">
        <v>6</v>
      </c>
      <c r="BD80" s="262" t="s">
        <v>78</v>
      </c>
      <c r="BE80" s="262">
        <v>1</v>
      </c>
      <c r="BF80" s="278" t="s">
        <v>317</v>
      </c>
      <c r="BG80" s="279">
        <v>67917</v>
      </c>
      <c r="BH80" s="262" t="s">
        <v>79</v>
      </c>
      <c r="BI80" s="280">
        <v>6</v>
      </c>
      <c r="BJ80" s="262" t="s">
        <v>78</v>
      </c>
      <c r="BK80" s="262" t="s">
        <v>322</v>
      </c>
      <c r="BL80" s="262" t="s">
        <v>78</v>
      </c>
      <c r="BM80" s="262">
        <v>1</v>
      </c>
    </row>
    <row r="81" spans="1:65" x14ac:dyDescent="0.2">
      <c r="A81" s="276" t="s">
        <v>127</v>
      </c>
      <c r="B81" s="219" t="s">
        <v>56</v>
      </c>
      <c r="C81" s="221" t="s">
        <v>284</v>
      </c>
      <c r="D81" s="219" t="s">
        <v>56</v>
      </c>
      <c r="E81" s="221" t="s">
        <v>284</v>
      </c>
      <c r="F81" s="221"/>
      <c r="G81" s="205" t="s">
        <v>135</v>
      </c>
      <c r="H81" s="225"/>
      <c r="I81" s="225"/>
      <c r="J81" s="225"/>
      <c r="K81" s="225"/>
      <c r="L81" s="225"/>
      <c r="M81" s="225"/>
      <c r="N81" s="225"/>
      <c r="O81" s="282"/>
      <c r="P81" s="225"/>
      <c r="Q81" s="225"/>
      <c r="R81" s="282"/>
      <c r="S81" s="225"/>
      <c r="T81" s="225"/>
      <c r="U81" s="282"/>
      <c r="V81" s="225"/>
      <c r="W81" s="225"/>
      <c r="X81" s="282"/>
      <c r="Y81" s="225"/>
      <c r="Z81" s="225"/>
      <c r="AA81" s="282"/>
      <c r="AB81" s="225"/>
      <c r="AC81" s="283"/>
      <c r="AD81" s="225"/>
      <c r="AE81" s="283"/>
      <c r="AF81" s="286"/>
      <c r="AG81" s="283"/>
      <c r="AH81" s="225"/>
      <c r="AI81" s="283"/>
      <c r="AJ81" s="286"/>
      <c r="AK81" s="283"/>
      <c r="AL81" s="282"/>
      <c r="AM81" s="282"/>
      <c r="AN81" s="282"/>
      <c r="AO81" s="282"/>
      <c r="AP81" s="282"/>
      <c r="AQ81" s="282"/>
      <c r="AR81" s="282"/>
      <c r="AS81" s="282"/>
      <c r="AT81" s="282"/>
      <c r="AU81" s="225"/>
      <c r="AV81" s="225"/>
      <c r="AW81" s="225"/>
      <c r="AX81" s="225"/>
      <c r="AY81" s="244"/>
      <c r="AZ81" s="244"/>
      <c r="BA81" s="277"/>
      <c r="BB81" s="277"/>
      <c r="BC81" s="277">
        <v>10</v>
      </c>
      <c r="BD81" s="262"/>
      <c r="BE81" s="262"/>
      <c r="BF81" s="278"/>
      <c r="BG81" s="279"/>
      <c r="BH81" s="262"/>
      <c r="BI81" s="280">
        <v>4.5</v>
      </c>
      <c r="BJ81" s="262" t="s">
        <v>78</v>
      </c>
      <c r="BK81" s="262" t="s">
        <v>322</v>
      </c>
      <c r="BL81" s="262" t="s">
        <v>78</v>
      </c>
      <c r="BM81" s="262">
        <v>1</v>
      </c>
    </row>
    <row r="82" spans="1:65" x14ac:dyDescent="0.2">
      <c r="A82" s="276" t="s">
        <v>127</v>
      </c>
      <c r="B82" s="219" t="s">
        <v>294</v>
      </c>
      <c r="C82" s="221" t="s">
        <v>295</v>
      </c>
      <c r="D82" s="219" t="s">
        <v>294</v>
      </c>
      <c r="E82" s="221" t="s">
        <v>295</v>
      </c>
      <c r="F82" s="221"/>
      <c r="G82" s="205" t="s">
        <v>135</v>
      </c>
      <c r="H82" s="225"/>
      <c r="I82" s="225"/>
      <c r="J82" s="225"/>
      <c r="K82" s="225"/>
      <c r="L82" s="225"/>
      <c r="M82" s="225"/>
      <c r="N82" s="225"/>
      <c r="O82" s="282"/>
      <c r="P82" s="225"/>
      <c r="Q82" s="225"/>
      <c r="R82" s="282"/>
      <c r="S82" s="225"/>
      <c r="T82" s="225"/>
      <c r="U82" s="282"/>
      <c r="V82" s="225"/>
      <c r="W82" s="225"/>
      <c r="X82" s="282"/>
      <c r="Y82" s="225"/>
      <c r="Z82" s="225"/>
      <c r="AA82" s="282"/>
      <c r="AB82" s="225"/>
      <c r="AC82" s="283"/>
      <c r="AD82" s="225"/>
      <c r="AE82" s="283"/>
      <c r="AF82" s="286"/>
      <c r="AG82" s="283"/>
      <c r="AH82" s="225"/>
      <c r="AI82" s="283"/>
      <c r="AJ82" s="286"/>
      <c r="AK82" s="283"/>
      <c r="AL82" s="282"/>
      <c r="AM82" s="282"/>
      <c r="AN82" s="282"/>
      <c r="AO82" s="282"/>
      <c r="AP82" s="282"/>
      <c r="AQ82" s="282"/>
      <c r="AR82" s="282"/>
      <c r="AS82" s="282"/>
      <c r="AT82" s="282"/>
      <c r="AU82" s="225"/>
      <c r="AV82" s="225"/>
      <c r="AW82" s="225"/>
      <c r="AX82" s="225"/>
      <c r="AY82" s="244"/>
      <c r="AZ82" s="244"/>
      <c r="BA82" s="277"/>
      <c r="BB82" s="277"/>
      <c r="BC82" s="277">
        <v>12</v>
      </c>
      <c r="BD82" s="262"/>
      <c r="BE82" s="262"/>
      <c r="BF82" s="278"/>
      <c r="BG82" s="279"/>
      <c r="BH82" s="262"/>
      <c r="BI82" s="280">
        <v>6</v>
      </c>
      <c r="BJ82" s="262" t="s">
        <v>78</v>
      </c>
      <c r="BK82" s="262">
        <v>1</v>
      </c>
      <c r="BL82" s="262" t="s">
        <v>78</v>
      </c>
      <c r="BM82" s="262">
        <v>0.33329999999999999</v>
      </c>
    </row>
    <row r="83" spans="1:65" customFormat="1" ht="15" x14ac:dyDescent="0.25">
      <c r="A83" s="276" t="s">
        <v>127</v>
      </c>
      <c r="B83" s="219" t="s">
        <v>342</v>
      </c>
      <c r="C83" s="219" t="s">
        <v>343</v>
      </c>
      <c r="D83" s="204" t="s">
        <v>344</v>
      </c>
      <c r="E83" s="204" t="s">
        <v>345</v>
      </c>
      <c r="F83" s="204"/>
      <c r="G83" s="205"/>
      <c r="H83" s="225"/>
      <c r="I83" s="225"/>
      <c r="J83" s="225"/>
      <c r="K83" s="225"/>
      <c r="L83" s="225"/>
      <c r="M83" s="225"/>
      <c r="N83" s="225"/>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44"/>
      <c r="AZ83" s="244"/>
      <c r="BA83" s="277"/>
      <c r="BB83" s="277"/>
      <c r="BC83" s="277"/>
      <c r="BD83" s="262"/>
      <c r="BE83" s="262"/>
      <c r="BF83" s="278"/>
      <c r="BG83" s="279"/>
      <c r="BH83" s="262"/>
      <c r="BI83" s="280"/>
      <c r="BJ83" s="262"/>
      <c r="BK83" s="262"/>
      <c r="BL83" s="262"/>
      <c r="BM83" s="262"/>
    </row>
    <row r="84" spans="1:65" customFormat="1" ht="15" x14ac:dyDescent="0.25">
      <c r="A84" s="276"/>
      <c r="B84" s="219"/>
      <c r="C84" s="221"/>
      <c r="D84" s="204"/>
      <c r="E84" s="206"/>
      <c r="F84" s="206"/>
      <c r="G84" s="205"/>
      <c r="H84" s="225"/>
      <c r="I84" s="225"/>
      <c r="J84" s="225"/>
      <c r="K84" s="225"/>
      <c r="L84" s="225"/>
      <c r="M84" s="225"/>
      <c r="N84" s="225"/>
      <c r="O84" s="282"/>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82"/>
      <c r="AQ84" s="282"/>
      <c r="AR84" s="225"/>
      <c r="AS84" s="282"/>
      <c r="AT84" s="282"/>
      <c r="AU84" s="225"/>
      <c r="AV84" s="225"/>
      <c r="AW84" s="225"/>
      <c r="AX84" s="225"/>
      <c r="AY84" s="244"/>
      <c r="AZ84" s="244"/>
      <c r="BA84" s="277"/>
      <c r="BB84" s="277"/>
      <c r="BC84" s="277"/>
      <c r="BD84" s="262"/>
      <c r="BE84" s="262"/>
      <c r="BF84" s="278"/>
      <c r="BG84" s="279"/>
      <c r="BH84" s="262"/>
      <c r="BI84" s="280"/>
      <c r="BJ84" s="262"/>
      <c r="BK84" s="262"/>
      <c r="BL84" s="262"/>
      <c r="BM84" s="262"/>
    </row>
    <row r="85" spans="1:65" customFormat="1" ht="15" x14ac:dyDescent="0.25">
      <c r="A85" s="97"/>
      <c r="B85" s="219"/>
      <c r="C85" s="221"/>
      <c r="D85" s="97"/>
      <c r="E85" s="97"/>
      <c r="F85" s="97"/>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7"/>
      <c r="AV85" s="97"/>
      <c r="AW85" s="97"/>
      <c r="AX85" s="97"/>
      <c r="AY85" s="97"/>
      <c r="AZ85" s="97"/>
      <c r="BA85" s="277"/>
      <c r="BB85" s="277"/>
      <c r="BC85" s="277"/>
      <c r="BD85" s="262"/>
      <c r="BE85" s="262"/>
      <c r="BF85" s="278"/>
      <c r="BG85" s="279"/>
      <c r="BH85" s="262"/>
      <c r="BI85" s="280"/>
      <c r="BJ85" s="262"/>
      <c r="BK85" s="262"/>
      <c r="BL85" s="262"/>
      <c r="BM85" s="262"/>
    </row>
    <row r="86" spans="1:65" customFormat="1" ht="15" x14ac:dyDescent="0.25">
      <c r="A86" s="97"/>
      <c r="B86" s="221"/>
      <c r="C86" s="221"/>
      <c r="D86" s="97"/>
      <c r="E86" s="97"/>
      <c r="F86" s="97"/>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7"/>
      <c r="AV86" s="97"/>
      <c r="AW86" s="97"/>
      <c r="AX86" s="97"/>
      <c r="AY86" s="97"/>
      <c r="AZ86" s="97"/>
      <c r="BA86" s="277"/>
      <c r="BB86" s="277"/>
      <c r="BC86" s="277"/>
      <c r="BD86" s="262"/>
      <c r="BE86" s="262"/>
      <c r="BF86" s="278"/>
      <c r="BG86" s="279"/>
      <c r="BH86" s="262"/>
      <c r="BI86" s="280"/>
      <c r="BJ86" s="262"/>
      <c r="BK86" s="262"/>
      <c r="BL86" s="262"/>
      <c r="BM86" s="262"/>
    </row>
    <row r="87" spans="1:65" customFormat="1" ht="15" x14ac:dyDescent="0.25">
      <c r="A87" s="97"/>
      <c r="B87" s="219"/>
      <c r="C87" s="219"/>
      <c r="D87" s="97"/>
      <c r="E87" s="97"/>
      <c r="F87" s="97"/>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7"/>
      <c r="AV87" s="97"/>
      <c r="AW87" s="97"/>
      <c r="AX87" s="97"/>
      <c r="AY87" s="97"/>
      <c r="AZ87" s="97"/>
      <c r="BA87" s="277"/>
      <c r="BB87" s="277"/>
      <c r="BC87" s="277"/>
      <c r="BD87" s="262"/>
      <c r="BE87" s="262"/>
      <c r="BF87" s="278"/>
      <c r="BG87" s="279"/>
      <c r="BH87" s="262"/>
      <c r="BI87" s="280"/>
      <c r="BJ87" s="262"/>
      <c r="BK87" s="262"/>
      <c r="BL87" s="262"/>
      <c r="BM87" s="262"/>
    </row>
    <row r="88" spans="1:65" customFormat="1" ht="15" x14ac:dyDescent="0.25">
      <c r="A88" s="97"/>
      <c r="B88" s="219"/>
      <c r="C88" s="219"/>
      <c r="D88" s="97"/>
      <c r="E88" s="97"/>
      <c r="F88" s="97"/>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7"/>
      <c r="AV88" s="97"/>
      <c r="AW88" s="97"/>
      <c r="AX88" s="97"/>
      <c r="AY88" s="97"/>
      <c r="AZ88" s="97"/>
      <c r="BA88" s="277"/>
      <c r="BB88" s="277"/>
      <c r="BC88" s="277"/>
      <c r="BD88" s="262"/>
      <c r="BE88" s="262"/>
      <c r="BF88" s="278"/>
      <c r="BG88" s="279"/>
      <c r="BH88" s="262"/>
      <c r="BI88" s="280"/>
      <c r="BJ88" s="262"/>
      <c r="BK88" s="262"/>
      <c r="BL88" s="262"/>
      <c r="BM88" s="262"/>
    </row>
    <row r="89" spans="1:65" customFormat="1" ht="15" x14ac:dyDescent="0.25">
      <c r="A89" s="97"/>
      <c r="B89" s="219"/>
      <c r="C89" s="221"/>
      <c r="D89" s="97"/>
      <c r="E89" s="97"/>
      <c r="F89" s="97"/>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7"/>
      <c r="AV89" s="97"/>
      <c r="AW89" s="97"/>
      <c r="AX89" s="97"/>
      <c r="AY89" s="97"/>
      <c r="AZ89" s="97"/>
      <c r="BA89" s="277"/>
      <c r="BB89" s="277"/>
      <c r="BC89" s="277"/>
      <c r="BD89" s="262"/>
      <c r="BE89" s="262"/>
      <c r="BF89" s="278"/>
      <c r="BG89" s="279"/>
      <c r="BH89" s="262"/>
      <c r="BI89" s="280"/>
      <c r="BJ89" s="262"/>
      <c r="BK89" s="262"/>
      <c r="BL89" s="262"/>
      <c r="BM89" s="262"/>
    </row>
    <row r="90" spans="1:65" customFormat="1" ht="15" x14ac:dyDescent="0.25">
      <c r="A90" s="97"/>
      <c r="B90" s="219"/>
      <c r="C90" s="221"/>
      <c r="D90" s="97"/>
      <c r="E90" s="97"/>
      <c r="F90" s="97"/>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7"/>
      <c r="AV90" s="97"/>
      <c r="AW90" s="97"/>
      <c r="AX90" s="97"/>
      <c r="AY90" s="97"/>
      <c r="AZ90" s="97"/>
      <c r="BA90" s="277"/>
      <c r="BB90" s="277"/>
      <c r="BC90" s="277"/>
      <c r="BD90" s="262"/>
      <c r="BE90" s="262"/>
      <c r="BF90" s="278"/>
      <c r="BG90" s="279"/>
      <c r="BH90" s="262"/>
      <c r="BI90" s="280"/>
      <c r="BJ90" s="262"/>
      <c r="BK90" s="262"/>
      <c r="BL90" s="262"/>
      <c r="BM90" s="262"/>
    </row>
    <row r="91" spans="1:65" customFormat="1" ht="15" x14ac:dyDescent="0.25">
      <c r="A91" s="97"/>
      <c r="B91" s="221"/>
      <c r="C91" s="219"/>
      <c r="D91" s="97"/>
      <c r="E91" s="97"/>
      <c r="F91" s="97"/>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7"/>
      <c r="AV91" s="97"/>
      <c r="AW91" s="97"/>
      <c r="AX91" s="97"/>
      <c r="AY91" s="97"/>
      <c r="AZ91" s="97"/>
      <c r="BA91" s="277"/>
      <c r="BB91" s="277"/>
      <c r="BC91" s="277"/>
      <c r="BD91" s="262"/>
      <c r="BE91" s="262"/>
      <c r="BF91" s="278"/>
      <c r="BG91" s="279"/>
      <c r="BH91" s="262"/>
      <c r="BI91" s="280"/>
      <c r="BJ91" s="262"/>
      <c r="BK91" s="262"/>
      <c r="BL91" s="262"/>
      <c r="BM91" s="262"/>
    </row>
    <row r="92" spans="1:65" customFormat="1" ht="15" x14ac:dyDescent="0.25">
      <c r="A92" s="97"/>
      <c r="B92" s="219"/>
      <c r="C92" s="219"/>
      <c r="D92" s="97"/>
      <c r="E92" s="97"/>
      <c r="F92" s="97"/>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7"/>
      <c r="AV92" s="97"/>
      <c r="AW92" s="97"/>
      <c r="AX92" s="97"/>
      <c r="AY92" s="97"/>
      <c r="AZ92" s="97"/>
      <c r="BA92" s="277"/>
      <c r="BB92" s="277"/>
      <c r="BC92" s="277"/>
      <c r="BD92" s="262"/>
      <c r="BE92" s="262"/>
      <c r="BF92" s="278"/>
      <c r="BG92" s="279"/>
      <c r="BH92" s="262"/>
      <c r="BI92" s="280"/>
      <c r="BJ92" s="262"/>
      <c r="BK92" s="262"/>
      <c r="BL92" s="262"/>
      <c r="BM92" s="262"/>
    </row>
    <row r="93" spans="1:65" customFormat="1" ht="15" x14ac:dyDescent="0.25">
      <c r="A93" s="97"/>
      <c r="B93" s="219"/>
      <c r="C93" s="221"/>
      <c r="D93" s="97"/>
      <c r="E93" s="97"/>
      <c r="F93" s="97"/>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7"/>
      <c r="AV93" s="97"/>
      <c r="AW93" s="97"/>
      <c r="AX93" s="97"/>
      <c r="AY93" s="97"/>
      <c r="AZ93" s="97"/>
      <c r="BA93" s="277"/>
      <c r="BB93" s="277"/>
      <c r="BC93" s="277"/>
      <c r="BD93" s="262"/>
      <c r="BE93" s="262"/>
      <c r="BF93" s="278"/>
      <c r="BG93" s="279"/>
      <c r="BH93" s="262"/>
      <c r="BI93" s="280"/>
      <c r="BJ93" s="262"/>
      <c r="BK93" s="262"/>
      <c r="BL93" s="262"/>
      <c r="BM93" s="262"/>
    </row>
    <row r="94" spans="1:65" customFormat="1" ht="15" x14ac:dyDescent="0.25">
      <c r="A94" s="97"/>
      <c r="B94" s="219"/>
      <c r="C94" s="219"/>
      <c r="D94" s="97"/>
      <c r="E94" s="97"/>
      <c r="F94" s="97"/>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7"/>
      <c r="AV94" s="97"/>
      <c r="AW94" s="97"/>
      <c r="AX94" s="97"/>
      <c r="AY94" s="97"/>
      <c r="AZ94" s="97"/>
      <c r="BA94" s="277"/>
      <c r="BB94" s="277"/>
      <c r="BC94" s="277"/>
      <c r="BD94" s="262"/>
      <c r="BE94" s="262"/>
      <c r="BF94" s="278"/>
      <c r="BG94" s="279"/>
      <c r="BH94" s="262"/>
      <c r="BI94" s="280"/>
      <c r="BJ94" s="262"/>
      <c r="BK94" s="262"/>
      <c r="BL94" s="262"/>
      <c r="BM94" s="262"/>
    </row>
    <row r="95" spans="1:65" customFormat="1" ht="15" x14ac:dyDescent="0.25">
      <c r="A95" s="97"/>
      <c r="B95" s="256"/>
      <c r="C95" s="219"/>
      <c r="D95" s="97"/>
      <c r="E95" s="97"/>
      <c r="F95" s="97"/>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7"/>
      <c r="AV95" s="97"/>
      <c r="AW95" s="97"/>
      <c r="AX95" s="97"/>
      <c r="AY95" s="97"/>
      <c r="AZ95" s="97"/>
      <c r="BA95" s="277"/>
      <c r="BB95" s="277"/>
      <c r="BC95" s="277"/>
      <c r="BD95" s="262"/>
      <c r="BE95" s="262"/>
      <c r="BF95" s="278"/>
      <c r="BG95" s="279"/>
      <c r="BH95" s="262"/>
      <c r="BI95" s="280"/>
      <c r="BJ95" s="262"/>
      <c r="BK95" s="262"/>
      <c r="BL95" s="262"/>
      <c r="BM95" s="262"/>
    </row>
    <row r="96" spans="1:65" customFormat="1" ht="15" x14ac:dyDescent="0.25">
      <c r="A96" s="97"/>
      <c r="B96" s="219"/>
      <c r="C96" s="221"/>
      <c r="D96" s="97"/>
      <c r="E96" s="97"/>
      <c r="F96" s="97"/>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7"/>
      <c r="AV96" s="97"/>
      <c r="AW96" s="97"/>
      <c r="AX96" s="97"/>
      <c r="AY96" s="97"/>
      <c r="AZ96" s="97"/>
      <c r="BA96" s="277"/>
      <c r="BB96" s="277"/>
      <c r="BC96" s="277"/>
      <c r="BD96" s="262"/>
      <c r="BE96" s="262"/>
      <c r="BF96" s="278"/>
      <c r="BG96" s="279"/>
      <c r="BH96" s="262"/>
      <c r="BI96" s="280"/>
      <c r="BJ96" s="262"/>
      <c r="BK96" s="262"/>
      <c r="BL96" s="262"/>
      <c r="BM96" s="262"/>
    </row>
    <row r="97" spans="1:65" customFormat="1" ht="15" x14ac:dyDescent="0.25">
      <c r="A97" s="97"/>
      <c r="B97" s="219"/>
      <c r="C97" s="219"/>
      <c r="D97" s="97"/>
      <c r="E97" s="97"/>
      <c r="F97" s="97"/>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7"/>
      <c r="AV97" s="97"/>
      <c r="AW97" s="97"/>
      <c r="AX97" s="97"/>
      <c r="AY97" s="97"/>
      <c r="AZ97" s="97"/>
      <c r="BA97" s="277"/>
      <c r="BB97" s="277"/>
      <c r="BC97" s="277"/>
      <c r="BD97" s="262"/>
      <c r="BE97" s="262"/>
      <c r="BF97" s="278"/>
      <c r="BG97" s="279"/>
      <c r="BH97" s="262"/>
      <c r="BI97" s="280"/>
      <c r="BJ97" s="262"/>
      <c r="BK97" s="262"/>
      <c r="BL97" s="262"/>
      <c r="BM97" s="262"/>
    </row>
    <row r="98" spans="1:65" customFormat="1" ht="15" x14ac:dyDescent="0.25">
      <c r="A98" s="97"/>
      <c r="B98" s="219"/>
      <c r="C98" s="219"/>
      <c r="D98" s="97"/>
      <c r="E98" s="97"/>
      <c r="F98" s="97"/>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7"/>
      <c r="AV98" s="97"/>
      <c r="AW98" s="97"/>
      <c r="AX98" s="97"/>
      <c r="AY98" s="97"/>
      <c r="AZ98" s="97"/>
      <c r="BA98" s="277"/>
      <c r="BB98" s="277"/>
      <c r="BC98" s="277"/>
      <c r="BD98" s="262"/>
      <c r="BE98" s="262"/>
      <c r="BF98" s="278"/>
      <c r="BG98" s="279"/>
      <c r="BH98" s="262"/>
      <c r="BI98" s="280"/>
      <c r="BJ98" s="262"/>
      <c r="BK98" s="262"/>
      <c r="BL98" s="262"/>
      <c r="BM98" s="262"/>
    </row>
    <row r="99" spans="1:65" customFormat="1" ht="15" x14ac:dyDescent="0.25">
      <c r="A99" s="97"/>
      <c r="B99" s="219"/>
      <c r="C99" s="219"/>
      <c r="D99" s="97"/>
      <c r="E99" s="97"/>
      <c r="F99" s="97"/>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7"/>
      <c r="AV99" s="97"/>
      <c r="AW99" s="97"/>
      <c r="AX99" s="97"/>
      <c r="AY99" s="97"/>
      <c r="AZ99" s="97"/>
      <c r="BA99" s="277"/>
      <c r="BB99" s="277"/>
      <c r="BC99" s="277"/>
      <c r="BD99" s="262"/>
      <c r="BE99" s="262"/>
      <c r="BF99" s="278"/>
      <c r="BG99" s="279"/>
      <c r="BH99" s="262"/>
      <c r="BI99" s="280"/>
      <c r="BJ99" s="262"/>
      <c r="BK99" s="262"/>
      <c r="BL99" s="262"/>
      <c r="BM99" s="262"/>
    </row>
    <row r="100" spans="1:65" customFormat="1" ht="15" x14ac:dyDescent="0.25">
      <c r="A100" s="97"/>
      <c r="B100" s="221"/>
      <c r="C100" s="221"/>
      <c r="D100" s="97"/>
      <c r="E100" s="97"/>
      <c r="F100" s="97"/>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7"/>
      <c r="AV100" s="97"/>
      <c r="AW100" s="97"/>
      <c r="AX100" s="97"/>
      <c r="AY100" s="97"/>
      <c r="AZ100" s="97"/>
      <c r="BA100" s="277"/>
      <c r="BB100" s="277"/>
      <c r="BC100" s="277"/>
      <c r="BD100" s="262"/>
      <c r="BE100" s="262"/>
      <c r="BF100" s="278"/>
      <c r="BG100" s="279"/>
      <c r="BH100" s="262"/>
      <c r="BI100" s="280"/>
      <c r="BJ100" s="262"/>
      <c r="BK100" s="262"/>
      <c r="BL100" s="262"/>
      <c r="BM100" s="262"/>
    </row>
    <row r="101" spans="1:65" customFormat="1" ht="15" x14ac:dyDescent="0.25">
      <c r="A101" s="97"/>
      <c r="B101" s="219"/>
      <c r="C101" s="219"/>
      <c r="D101" s="97"/>
      <c r="E101" s="97"/>
      <c r="F101" s="97"/>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7"/>
      <c r="AV101" s="97"/>
      <c r="AW101" s="97"/>
      <c r="AX101" s="97"/>
      <c r="AY101" s="97"/>
      <c r="AZ101" s="97"/>
      <c r="BA101" s="277"/>
      <c r="BB101" s="277"/>
      <c r="BC101" s="277"/>
      <c r="BD101" s="262"/>
      <c r="BE101" s="262"/>
      <c r="BF101" s="278"/>
      <c r="BG101" s="279"/>
      <c r="BH101" s="262"/>
      <c r="BI101" s="280"/>
      <c r="BJ101" s="262"/>
      <c r="BK101" s="262"/>
      <c r="BL101" s="262"/>
      <c r="BM101" s="262"/>
    </row>
    <row r="102" spans="1:65" customFormat="1" ht="15" x14ac:dyDescent="0.2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65" customFormat="1" ht="15" x14ac:dyDescent="0.2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65" customFormat="1" ht="15" x14ac:dyDescent="0.2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65" customFormat="1" ht="15" x14ac:dyDescent="0.2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65" customFormat="1" ht="15" x14ac:dyDescent="0.2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65" customFormat="1" ht="15" x14ac:dyDescent="0.2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65" customFormat="1" ht="15" x14ac:dyDescent="0.2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65" customFormat="1" ht="15" x14ac:dyDescent="0.2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65" customFormat="1" ht="15" x14ac:dyDescent="0.2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65" customFormat="1" ht="15" x14ac:dyDescent="0.2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65" customFormat="1" ht="15" x14ac:dyDescent="0.2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7:46" customFormat="1" ht="15" x14ac:dyDescent="0.2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7:46" customFormat="1" ht="15" x14ac:dyDescent="0.2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7:46" customFormat="1" ht="15" x14ac:dyDescent="0.2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7:46" customFormat="1" ht="15" x14ac:dyDescent="0.2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7:46" customFormat="1" ht="15" x14ac:dyDescent="0.2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7:46" customFormat="1" ht="15" x14ac:dyDescent="0.2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7:46" customFormat="1" ht="15" x14ac:dyDescent="0.2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7:46" customFormat="1" ht="15" x14ac:dyDescent="0.2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7:46" customFormat="1" ht="15" x14ac:dyDescent="0.2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7:46" customFormat="1" ht="15" x14ac:dyDescent="0.2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7:46" customFormat="1" ht="15" x14ac:dyDescent="0.2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7:46" customFormat="1" ht="15" x14ac:dyDescent="0.2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7:46" customFormat="1" ht="15" x14ac:dyDescent="0.2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7:46" customFormat="1" ht="15" x14ac:dyDescent="0.2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7:46" customFormat="1" ht="15" x14ac:dyDescent="0.2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7:46" customFormat="1" ht="15" x14ac:dyDescent="0.2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ustomFormat="1" ht="15" x14ac:dyDescent="0.2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ustomFormat="1" ht="15" x14ac:dyDescent="0.2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ustomFormat="1" ht="15" x14ac:dyDescent="0.25">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ustomFormat="1" ht="15" x14ac:dyDescent="0.2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ustomFormat="1" ht="15" x14ac:dyDescent="0.2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ustomFormat="1" ht="15" x14ac:dyDescent="0.2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ht="15" x14ac:dyDescent="0.25">
      <c r="A135"/>
      <c r="B135"/>
      <c r="C135"/>
      <c r="D135"/>
      <c r="J135" s="231"/>
      <c r="K135" s="231"/>
      <c r="L135" s="231"/>
      <c r="M135" s="231"/>
      <c r="N135" s="231"/>
      <c r="O135" s="231"/>
      <c r="P135" s="231"/>
      <c r="Q135" s="231"/>
      <c r="R135" s="231"/>
      <c r="S135" s="231"/>
      <c r="T135" s="231"/>
      <c r="U135" s="231"/>
      <c r="V135" s="231"/>
      <c r="W135" s="231"/>
      <c r="X135" s="231"/>
      <c r="Y135" s="231"/>
      <c r="Z135" s="231"/>
      <c r="AA135" s="231"/>
      <c r="AL135" s="231"/>
      <c r="AM135" s="231"/>
      <c r="AN135" s="231"/>
      <c r="AO135" s="231"/>
      <c r="AP135" s="231"/>
      <c r="AQ135" s="231"/>
      <c r="AR135" s="231"/>
      <c r="AS135" s="231"/>
      <c r="AT135" s="231"/>
    </row>
    <row r="136" spans="1:46" ht="15" x14ac:dyDescent="0.25">
      <c r="A136"/>
      <c r="B136"/>
      <c r="C136"/>
      <c r="D136"/>
      <c r="J136" s="231"/>
      <c r="K136" s="231"/>
      <c r="L136" s="231"/>
      <c r="M136" s="231"/>
      <c r="N136" s="231"/>
      <c r="O136" s="231"/>
      <c r="P136" s="231"/>
      <c r="Q136" s="231"/>
      <c r="R136" s="231"/>
      <c r="S136" s="231"/>
      <c r="T136" s="231"/>
      <c r="U136" s="231"/>
      <c r="V136" s="231"/>
      <c r="W136" s="231"/>
      <c r="X136" s="231"/>
      <c r="Y136" s="231"/>
      <c r="Z136" s="231"/>
      <c r="AA136" s="231"/>
      <c r="AL136" s="231"/>
      <c r="AM136" s="231"/>
      <c r="AN136" s="231"/>
      <c r="AO136" s="231"/>
      <c r="AP136" s="231"/>
      <c r="AQ136" s="231"/>
      <c r="AR136" s="231"/>
      <c r="AS136" s="231"/>
      <c r="AT136" s="231"/>
    </row>
    <row r="137" spans="1:46" ht="15" x14ac:dyDescent="0.25">
      <c r="A137"/>
      <c r="B137"/>
      <c r="C137"/>
      <c r="D137"/>
      <c r="J137" s="231"/>
      <c r="K137" s="231"/>
      <c r="L137" s="231"/>
      <c r="M137" s="231"/>
      <c r="N137" s="231"/>
      <c r="O137" s="231"/>
      <c r="P137" s="231"/>
      <c r="Q137" s="231"/>
      <c r="R137" s="231"/>
      <c r="S137" s="231"/>
      <c r="T137" s="231"/>
      <c r="U137" s="231"/>
      <c r="V137" s="231"/>
      <c r="W137" s="231"/>
      <c r="X137" s="231"/>
      <c r="Y137" s="231"/>
      <c r="Z137" s="231"/>
      <c r="AA137" s="231"/>
      <c r="AL137" s="231"/>
      <c r="AM137" s="231"/>
      <c r="AN137" s="231"/>
      <c r="AO137" s="231"/>
      <c r="AP137" s="231"/>
      <c r="AQ137" s="231"/>
      <c r="AR137" s="231"/>
      <c r="AS137" s="231"/>
      <c r="AT137" s="231"/>
    </row>
    <row r="138" spans="1:46" ht="15" x14ac:dyDescent="0.25">
      <c r="A138"/>
      <c r="B138"/>
      <c r="C138"/>
      <c r="D138"/>
      <c r="J138" s="231"/>
      <c r="K138" s="231"/>
      <c r="L138" s="231"/>
      <c r="M138" s="231"/>
      <c r="N138" s="231"/>
      <c r="O138" s="231"/>
      <c r="P138" s="231"/>
      <c r="Q138" s="231"/>
      <c r="R138" s="231"/>
      <c r="S138" s="231"/>
      <c r="T138" s="231"/>
      <c r="U138" s="231"/>
      <c r="V138" s="231"/>
      <c r="W138" s="231"/>
      <c r="X138" s="231"/>
      <c r="Y138" s="231"/>
      <c r="Z138" s="231"/>
      <c r="AA138" s="231"/>
      <c r="AL138" s="231"/>
      <c r="AM138" s="231"/>
      <c r="AN138" s="231"/>
      <c r="AO138" s="231"/>
      <c r="AP138" s="231"/>
      <c r="AQ138" s="231"/>
      <c r="AR138" s="231"/>
      <c r="AS138" s="231"/>
      <c r="AT138" s="231"/>
    </row>
    <row r="139" spans="1:46" ht="15" x14ac:dyDescent="0.25">
      <c r="A139"/>
      <c r="B139"/>
      <c r="C139"/>
      <c r="D139"/>
      <c r="J139" s="231"/>
      <c r="K139" s="231"/>
      <c r="L139" s="231"/>
      <c r="M139" s="231"/>
      <c r="N139" s="231"/>
      <c r="O139" s="231"/>
      <c r="P139" s="231"/>
      <c r="Q139" s="231"/>
      <c r="R139" s="231"/>
      <c r="S139" s="231"/>
      <c r="T139" s="231"/>
      <c r="U139" s="231"/>
      <c r="V139" s="231"/>
      <c r="W139" s="231"/>
      <c r="X139" s="231"/>
      <c r="Y139" s="231"/>
      <c r="Z139" s="231"/>
      <c r="AA139" s="231"/>
      <c r="AL139" s="231"/>
      <c r="AM139" s="231"/>
      <c r="AN139" s="231"/>
      <c r="AO139" s="231"/>
      <c r="AP139" s="231"/>
      <c r="AQ139" s="231"/>
      <c r="AR139" s="231"/>
      <c r="AS139" s="231"/>
      <c r="AT139" s="231"/>
    </row>
  </sheetData>
  <sheetProtection algorithmName="SHA-512" hashValue="MD+ilVwzk95optizmoVMf/a2UeeDJz1MF0t6oKhzRN20VN4MgIXyf8R/8mlbkdwMcCo/thtEXD8QJjGRYg/42g==" saltValue="mxoPMNYHYhFxWaEfO+vrRQ==" spinCount="100000" sheet="1" objects="1" scenarios="1" selectLockedCells="1" selectUnlockedCells="1"/>
  <autoFilter ref="A8:AY8" xr:uid="{00000000-0009-0000-0000-000006000000}">
    <sortState xmlns:xlrd2="http://schemas.microsoft.com/office/spreadsheetml/2017/richdata2" ref="A10:AZ51">
      <sortCondition ref="E9"/>
    </sortState>
  </autoFilter>
  <sortState xmlns:xlrd2="http://schemas.microsoft.com/office/spreadsheetml/2017/richdata2" ref="A9:AZ77">
    <sortCondition ref="D9:D77"/>
    <sortCondition ref="E9:E77"/>
  </sortState>
  <mergeCells count="11">
    <mergeCell ref="BA7:BC7"/>
    <mergeCell ref="BD7:BM7"/>
    <mergeCell ref="AU7:AZ7"/>
    <mergeCell ref="P7:Z7"/>
    <mergeCell ref="AB7:AK7"/>
    <mergeCell ref="AL7:AT7"/>
    <mergeCell ref="G2:J2"/>
    <mergeCell ref="G3:J3"/>
    <mergeCell ref="G4:J4"/>
    <mergeCell ref="A7:K7"/>
    <mergeCell ref="M7:O7"/>
  </mergeCells>
  <dataValidations count="1">
    <dataValidation type="list" allowBlank="1" showInputMessage="1" showErrorMessage="1" sqref="BA9:BB101" xr:uid="{00000000-0002-0000-0600-000000000000}">
      <formula1>yesno</formula1>
    </dataValidation>
  </dataValidations>
  <pageMargins left="0.25" right="0.25" top="0.25" bottom="0.45" header="0.25" footer="0.25"/>
  <pageSetup orientation="portrait" r:id="rId1"/>
  <headerFooter alignWithMargins="0">
    <oddFooter xml:space="preserve">&amp;L&amp;"Arial"&amp;8 Report created on 10/16/2013 7:21:20 PM &amp;C&amp;R&amp;"Arial"&amp;8 Page 1 of 1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'Drop Down'!$A$18:$A$20</xm:f>
          </x14:formula1>
          <xm:sqref>BL9:BL101 BH9:BH101 BJ9:BJ101 BD9:BD101</xm:sqref>
        </x14:dataValidation>
        <x14:dataValidation type="list" allowBlank="1" showInputMessage="1" showErrorMessage="1" xr:uid="{00000000-0002-0000-0600-000002000000}">
          <x14:formula1>
            <xm:f>'Drop Down'!$A$22:$A$25</xm:f>
          </x14:formula1>
          <xm:sqref>BF9:BF101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dimension ref="A1:E102"/>
  <sheetViews>
    <sheetView workbookViewId="0">
      <selection activeCell="B16" sqref="B16"/>
    </sheetView>
  </sheetViews>
  <sheetFormatPr defaultRowHeight="15" x14ac:dyDescent="0.25"/>
  <cols>
    <col min="1" max="2" width="43.42578125" customWidth="1"/>
    <col min="3" max="3" width="21.5703125" style="1" customWidth="1"/>
    <col min="4" max="4" width="12.7109375" style="1" customWidth="1"/>
    <col min="5" max="5" width="16.5703125" style="1" customWidth="1"/>
  </cols>
  <sheetData>
    <row r="1" spans="1:5" x14ac:dyDescent="0.25">
      <c r="A1" s="2" t="s">
        <v>258</v>
      </c>
    </row>
    <row r="3" spans="1:5" x14ac:dyDescent="0.25">
      <c r="A3" s="267" t="s">
        <v>2</v>
      </c>
      <c r="B3" s="268" t="s">
        <v>3</v>
      </c>
      <c r="C3" s="269" t="s">
        <v>4</v>
      </c>
      <c r="D3" s="269" t="s">
        <v>0</v>
      </c>
      <c r="E3" s="269" t="s">
        <v>1</v>
      </c>
    </row>
    <row r="4" spans="1:5" x14ac:dyDescent="0.25">
      <c r="A4" t="s">
        <v>128</v>
      </c>
      <c r="B4" t="s">
        <v>131</v>
      </c>
      <c r="C4" s="1" t="s">
        <v>283</v>
      </c>
      <c r="D4" s="295">
        <v>0.8095</v>
      </c>
      <c r="E4" s="1">
        <v>10</v>
      </c>
    </row>
    <row r="5" spans="1:5" x14ac:dyDescent="0.25">
      <c r="A5" t="s">
        <v>128</v>
      </c>
      <c r="B5" t="s">
        <v>130</v>
      </c>
      <c r="C5" s="1" t="s">
        <v>125</v>
      </c>
      <c r="D5" s="295">
        <v>0.67159999999999997</v>
      </c>
      <c r="E5" s="1">
        <v>3</v>
      </c>
    </row>
    <row r="6" spans="1:5" x14ac:dyDescent="0.25">
      <c r="A6" t="s">
        <v>128</v>
      </c>
      <c r="B6" t="s">
        <v>129</v>
      </c>
      <c r="C6" s="1" t="s">
        <v>283</v>
      </c>
      <c r="D6" s="295">
        <v>0.96360000000000001</v>
      </c>
      <c r="E6" s="1">
        <v>10</v>
      </c>
    </row>
    <row r="7" spans="1:5" x14ac:dyDescent="0.25">
      <c r="A7" t="s">
        <v>35</v>
      </c>
      <c r="B7" t="s">
        <v>134</v>
      </c>
      <c r="C7" s="1" t="s">
        <v>135</v>
      </c>
      <c r="D7" s="295">
        <v>1</v>
      </c>
      <c r="E7" s="1">
        <v>10</v>
      </c>
    </row>
    <row r="8" spans="1:5" x14ac:dyDescent="0.25">
      <c r="A8" t="s">
        <v>36</v>
      </c>
      <c r="B8" t="s">
        <v>136</v>
      </c>
      <c r="C8" s="1" t="s">
        <v>135</v>
      </c>
      <c r="D8" s="295">
        <v>1</v>
      </c>
      <c r="E8" s="1">
        <v>10</v>
      </c>
    </row>
    <row r="9" spans="1:5" x14ac:dyDescent="0.25">
      <c r="A9" t="s">
        <v>36</v>
      </c>
      <c r="B9" t="s">
        <v>37</v>
      </c>
      <c r="C9" s="1" t="s">
        <v>135</v>
      </c>
      <c r="D9" s="295">
        <v>1</v>
      </c>
      <c r="E9" s="1">
        <v>10</v>
      </c>
    </row>
    <row r="10" spans="1:5" x14ac:dyDescent="0.25">
      <c r="A10" t="s">
        <v>36</v>
      </c>
      <c r="B10" t="s">
        <v>137</v>
      </c>
      <c r="C10" s="1" t="s">
        <v>135</v>
      </c>
      <c r="D10" s="295">
        <v>1</v>
      </c>
      <c r="E10" s="1">
        <v>10</v>
      </c>
    </row>
    <row r="11" spans="1:5" x14ac:dyDescent="0.25">
      <c r="A11" t="s">
        <v>138</v>
      </c>
      <c r="B11" t="s">
        <v>139</v>
      </c>
      <c r="C11" s="1" t="s">
        <v>283</v>
      </c>
      <c r="D11" s="295">
        <v>1</v>
      </c>
      <c r="E11" s="1">
        <v>10</v>
      </c>
    </row>
    <row r="12" spans="1:5" x14ac:dyDescent="0.25">
      <c r="A12" t="s">
        <v>144</v>
      </c>
      <c r="B12" t="s">
        <v>39</v>
      </c>
      <c r="C12" s="1" t="s">
        <v>38</v>
      </c>
      <c r="D12" s="295">
        <v>1</v>
      </c>
      <c r="E12" s="1">
        <v>10</v>
      </c>
    </row>
    <row r="13" spans="1:5" x14ac:dyDescent="0.25">
      <c r="A13" t="s">
        <v>145</v>
      </c>
      <c r="B13" t="s">
        <v>266</v>
      </c>
      <c r="C13" s="1" t="s">
        <v>135</v>
      </c>
      <c r="D13" s="295">
        <v>1</v>
      </c>
      <c r="E13" s="1">
        <v>10</v>
      </c>
    </row>
    <row r="14" spans="1:5" x14ac:dyDescent="0.25">
      <c r="A14" t="s">
        <v>145</v>
      </c>
      <c r="B14" t="s">
        <v>147</v>
      </c>
      <c r="C14" s="1" t="s">
        <v>135</v>
      </c>
      <c r="D14" s="295">
        <v>0.96509999999999996</v>
      </c>
      <c r="E14" s="1">
        <v>10</v>
      </c>
    </row>
    <row r="15" spans="1:5" x14ac:dyDescent="0.25">
      <c r="A15" t="s">
        <v>145</v>
      </c>
      <c r="B15" t="s">
        <v>146</v>
      </c>
      <c r="C15" s="1" t="s">
        <v>283</v>
      </c>
      <c r="D15" s="295">
        <v>0.8276</v>
      </c>
      <c r="E15" s="1">
        <v>10</v>
      </c>
    </row>
    <row r="16" spans="1:5" x14ac:dyDescent="0.25">
      <c r="A16" t="s">
        <v>148</v>
      </c>
      <c r="B16" t="s">
        <v>222</v>
      </c>
      <c r="C16" s="1" t="s">
        <v>135</v>
      </c>
      <c r="D16" s="295">
        <v>0.8</v>
      </c>
      <c r="E16" s="1">
        <v>3</v>
      </c>
    </row>
    <row r="17" spans="1:5" x14ac:dyDescent="0.25">
      <c r="A17" t="s">
        <v>148</v>
      </c>
      <c r="B17" t="s">
        <v>225</v>
      </c>
      <c r="C17" s="1" t="s">
        <v>283</v>
      </c>
      <c r="D17" s="295">
        <v>1</v>
      </c>
      <c r="E17" s="1">
        <v>10</v>
      </c>
    </row>
    <row r="18" spans="1:5" x14ac:dyDescent="0.25">
      <c r="A18" t="s">
        <v>148</v>
      </c>
      <c r="B18" t="s">
        <v>221</v>
      </c>
      <c r="C18" s="1" t="s">
        <v>135</v>
      </c>
      <c r="D18" s="295">
        <v>0.91300000000000003</v>
      </c>
      <c r="E18" s="1">
        <v>3</v>
      </c>
    </row>
    <row r="19" spans="1:5" x14ac:dyDescent="0.25">
      <c r="A19" t="s">
        <v>148</v>
      </c>
      <c r="B19" t="s">
        <v>223</v>
      </c>
      <c r="C19" s="1" t="s">
        <v>135</v>
      </c>
      <c r="D19" s="295">
        <v>0.94640000000000002</v>
      </c>
      <c r="E19" s="1">
        <v>10</v>
      </c>
    </row>
    <row r="20" spans="1:5" x14ac:dyDescent="0.25">
      <c r="A20" t="s">
        <v>148</v>
      </c>
      <c r="B20" t="s">
        <v>267</v>
      </c>
      <c r="C20" s="1" t="s">
        <v>135</v>
      </c>
      <c r="D20" s="295">
        <v>1</v>
      </c>
      <c r="E20" s="1">
        <v>10</v>
      </c>
    </row>
    <row r="21" spans="1:5" x14ac:dyDescent="0.25">
      <c r="A21" t="s">
        <v>148</v>
      </c>
      <c r="B21" t="s">
        <v>224</v>
      </c>
      <c r="C21" s="1" t="s">
        <v>135</v>
      </c>
      <c r="D21" s="295">
        <v>0.84619999999999995</v>
      </c>
      <c r="E21" s="1">
        <v>3</v>
      </c>
    </row>
    <row r="22" spans="1:5" x14ac:dyDescent="0.25">
      <c r="A22" t="s">
        <v>148</v>
      </c>
      <c r="B22" t="s">
        <v>226</v>
      </c>
      <c r="C22" s="1" t="s">
        <v>135</v>
      </c>
      <c r="D22" s="295">
        <v>1</v>
      </c>
      <c r="E22" s="1">
        <v>10</v>
      </c>
    </row>
    <row r="23" spans="1:5" x14ac:dyDescent="0.25">
      <c r="A23" t="s">
        <v>40</v>
      </c>
      <c r="B23" t="s">
        <v>41</v>
      </c>
      <c r="C23" s="1" t="s">
        <v>135</v>
      </c>
      <c r="D23" s="295">
        <v>0.84619999999999995</v>
      </c>
      <c r="E23" s="1">
        <v>3</v>
      </c>
    </row>
    <row r="24" spans="1:5" x14ac:dyDescent="0.25">
      <c r="A24" t="s">
        <v>156</v>
      </c>
      <c r="B24" t="s">
        <v>159</v>
      </c>
      <c r="C24" s="1" t="s">
        <v>135</v>
      </c>
      <c r="D24" s="295">
        <v>0.94440000000000002</v>
      </c>
      <c r="E24" s="1">
        <v>10</v>
      </c>
    </row>
    <row r="25" spans="1:5" x14ac:dyDescent="0.25">
      <c r="A25" t="s">
        <v>156</v>
      </c>
      <c r="B25" t="s">
        <v>302</v>
      </c>
      <c r="C25" s="1" t="s">
        <v>135</v>
      </c>
      <c r="D25" s="295">
        <v>0.95450000000000002</v>
      </c>
      <c r="E25" s="1">
        <v>10</v>
      </c>
    </row>
    <row r="26" spans="1:5" x14ac:dyDescent="0.25">
      <c r="A26" t="s">
        <v>160</v>
      </c>
      <c r="B26" t="s">
        <v>161</v>
      </c>
      <c r="C26" s="1" t="s">
        <v>135</v>
      </c>
      <c r="D26" s="295">
        <v>0.83930000000000005</v>
      </c>
      <c r="E26" s="1">
        <v>3</v>
      </c>
    </row>
    <row r="27" spans="1:5" x14ac:dyDescent="0.25">
      <c r="A27" t="s">
        <v>163</v>
      </c>
      <c r="B27" t="s">
        <v>46</v>
      </c>
      <c r="C27" s="1" t="s">
        <v>135</v>
      </c>
      <c r="D27" s="295">
        <v>1</v>
      </c>
      <c r="E27" s="1">
        <v>10</v>
      </c>
    </row>
    <row r="28" spans="1:5" x14ac:dyDescent="0.25">
      <c r="A28" t="s">
        <v>163</v>
      </c>
      <c r="B28" t="s">
        <v>47</v>
      </c>
      <c r="C28" s="1" t="s">
        <v>135</v>
      </c>
      <c r="D28" s="295">
        <v>0.92310000000000003</v>
      </c>
      <c r="E28" s="1">
        <v>3</v>
      </c>
    </row>
    <row r="29" spans="1:5" x14ac:dyDescent="0.25">
      <c r="A29" t="s">
        <v>164</v>
      </c>
      <c r="B29" t="s">
        <v>209</v>
      </c>
      <c r="C29" s="1" t="s">
        <v>135</v>
      </c>
      <c r="D29" s="295">
        <v>0.92859999999999998</v>
      </c>
      <c r="E29" s="1">
        <v>3</v>
      </c>
    </row>
    <row r="30" spans="1:5" x14ac:dyDescent="0.25">
      <c r="A30" t="s">
        <v>164</v>
      </c>
      <c r="B30" t="s">
        <v>208</v>
      </c>
      <c r="C30" s="1" t="s">
        <v>38</v>
      </c>
      <c r="D30" s="295">
        <v>0.76470000000000005</v>
      </c>
      <c r="E30" s="1">
        <v>3</v>
      </c>
    </row>
    <row r="31" spans="1:5" x14ac:dyDescent="0.25">
      <c r="A31" t="s">
        <v>165</v>
      </c>
      <c r="B31" t="s">
        <v>166</v>
      </c>
      <c r="C31" s="1" t="s">
        <v>38</v>
      </c>
      <c r="D31" s="295">
        <v>1</v>
      </c>
      <c r="E31" s="1">
        <v>10</v>
      </c>
    </row>
    <row r="32" spans="1:5" x14ac:dyDescent="0.25">
      <c r="A32" t="s">
        <v>167</v>
      </c>
      <c r="B32" t="s">
        <v>168</v>
      </c>
      <c r="C32" s="1" t="s">
        <v>135</v>
      </c>
      <c r="D32" s="295">
        <v>1</v>
      </c>
      <c r="E32" s="1">
        <v>10</v>
      </c>
    </row>
    <row r="33" spans="1:5" x14ac:dyDescent="0.25">
      <c r="A33" t="s">
        <v>48</v>
      </c>
      <c r="B33" t="s">
        <v>169</v>
      </c>
      <c r="C33" s="1" t="s">
        <v>125</v>
      </c>
      <c r="D33" s="295">
        <v>1</v>
      </c>
      <c r="E33" s="1">
        <v>10</v>
      </c>
    </row>
    <row r="34" spans="1:5" x14ac:dyDescent="0.25">
      <c r="A34" t="s">
        <v>48</v>
      </c>
      <c r="B34" t="s">
        <v>173</v>
      </c>
      <c r="C34" s="1" t="s">
        <v>135</v>
      </c>
      <c r="D34" s="295">
        <v>1</v>
      </c>
      <c r="E34" s="1">
        <v>10</v>
      </c>
    </row>
    <row r="35" spans="1:5" x14ac:dyDescent="0.25">
      <c r="A35" t="s">
        <v>48</v>
      </c>
      <c r="B35" t="s">
        <v>172</v>
      </c>
      <c r="C35" s="1" t="s">
        <v>135</v>
      </c>
      <c r="D35" s="295">
        <v>1</v>
      </c>
      <c r="E35" s="1">
        <v>10</v>
      </c>
    </row>
    <row r="36" spans="1:5" x14ac:dyDescent="0.25">
      <c r="A36" t="s">
        <v>48</v>
      </c>
      <c r="B36" t="s">
        <v>171</v>
      </c>
      <c r="C36" s="1" t="s">
        <v>135</v>
      </c>
      <c r="D36" s="295">
        <v>0.98309999999999997</v>
      </c>
      <c r="E36" s="1">
        <v>10</v>
      </c>
    </row>
    <row r="37" spans="1:5" x14ac:dyDescent="0.25">
      <c r="A37" t="s">
        <v>48</v>
      </c>
      <c r="B37" t="s">
        <v>170</v>
      </c>
      <c r="C37" s="1" t="s">
        <v>135</v>
      </c>
      <c r="D37" s="295">
        <v>0.875</v>
      </c>
      <c r="E37" s="1">
        <v>3</v>
      </c>
    </row>
    <row r="38" spans="1:5" x14ac:dyDescent="0.25">
      <c r="A38" t="s">
        <v>49</v>
      </c>
      <c r="B38" t="s">
        <v>50</v>
      </c>
      <c r="C38" s="1" t="s">
        <v>135</v>
      </c>
      <c r="D38" s="295">
        <v>0.97670000000000001</v>
      </c>
      <c r="E38" s="1">
        <v>10</v>
      </c>
    </row>
    <row r="39" spans="1:5" x14ac:dyDescent="0.25">
      <c r="A39" t="s">
        <v>268</v>
      </c>
      <c r="B39" t="s">
        <v>175</v>
      </c>
      <c r="C39" s="1" t="s">
        <v>135</v>
      </c>
      <c r="D39" s="295">
        <v>0.94440000000000002</v>
      </c>
      <c r="E39" s="1">
        <v>10</v>
      </c>
    </row>
    <row r="40" spans="1:5" x14ac:dyDescent="0.25">
      <c r="A40" t="s">
        <v>269</v>
      </c>
      <c r="B40" t="s">
        <v>178</v>
      </c>
      <c r="C40" s="1" t="s">
        <v>38</v>
      </c>
      <c r="D40" s="295">
        <v>0.26669999999999999</v>
      </c>
      <c r="E40" s="1">
        <v>0</v>
      </c>
    </row>
    <row r="41" spans="1:5" x14ac:dyDescent="0.25">
      <c r="A41" t="s">
        <v>269</v>
      </c>
      <c r="B41" t="s">
        <v>177</v>
      </c>
      <c r="C41" s="1" t="s">
        <v>283</v>
      </c>
      <c r="D41" s="295">
        <v>0.75</v>
      </c>
      <c r="E41" s="1">
        <v>3</v>
      </c>
    </row>
    <row r="42" spans="1:5" x14ac:dyDescent="0.25">
      <c r="A42" t="s">
        <v>270</v>
      </c>
      <c r="B42" t="s">
        <v>52</v>
      </c>
      <c r="C42" s="1" t="s">
        <v>135</v>
      </c>
      <c r="D42" s="295">
        <v>0.94289999999999996</v>
      </c>
      <c r="E42" s="1">
        <v>10</v>
      </c>
    </row>
    <row r="43" spans="1:5" x14ac:dyDescent="0.25">
      <c r="A43" t="s">
        <v>271</v>
      </c>
      <c r="B43" t="s">
        <v>179</v>
      </c>
      <c r="C43" s="1" t="s">
        <v>38</v>
      </c>
      <c r="D43" s="295">
        <v>0.83779999999999999</v>
      </c>
      <c r="E43" s="1">
        <v>10</v>
      </c>
    </row>
    <row r="44" spans="1:5" x14ac:dyDescent="0.25">
      <c r="A44" t="s">
        <v>272</v>
      </c>
      <c r="B44" t="s">
        <v>55</v>
      </c>
      <c r="C44" s="1" t="s">
        <v>135</v>
      </c>
      <c r="D44" s="295">
        <v>1</v>
      </c>
      <c r="E44" s="1">
        <v>10</v>
      </c>
    </row>
    <row r="45" spans="1:5" x14ac:dyDescent="0.25">
      <c r="A45" t="s">
        <v>273</v>
      </c>
      <c r="B45" t="s">
        <v>275</v>
      </c>
      <c r="C45" s="1" t="s">
        <v>135</v>
      </c>
      <c r="D45" s="295">
        <v>1</v>
      </c>
      <c r="E45" s="1">
        <v>10</v>
      </c>
    </row>
    <row r="46" spans="1:5" x14ac:dyDescent="0.25">
      <c r="A46" t="s">
        <v>273</v>
      </c>
      <c r="B46" t="s">
        <v>274</v>
      </c>
      <c r="C46" s="1" t="s">
        <v>135</v>
      </c>
      <c r="D46" s="295">
        <v>0.90910000000000002</v>
      </c>
      <c r="E46" s="1">
        <v>3</v>
      </c>
    </row>
    <row r="47" spans="1:5" x14ac:dyDescent="0.25">
      <c r="A47" t="s">
        <v>276</v>
      </c>
      <c r="B47" t="s">
        <v>184</v>
      </c>
      <c r="C47" s="1" t="s">
        <v>135</v>
      </c>
      <c r="D47" s="295">
        <v>0.84619999999999995</v>
      </c>
      <c r="E47" s="1">
        <v>3</v>
      </c>
    </row>
    <row r="48" spans="1:5" x14ac:dyDescent="0.25">
      <c r="A48" t="s">
        <v>278</v>
      </c>
      <c r="B48" t="s">
        <v>227</v>
      </c>
      <c r="C48" s="1" t="s">
        <v>283</v>
      </c>
      <c r="D48" s="295">
        <v>0.85289999999999999</v>
      </c>
      <c r="E48" s="1">
        <v>10</v>
      </c>
    </row>
    <row r="49" spans="1:5" x14ac:dyDescent="0.25">
      <c r="A49" t="s">
        <v>277</v>
      </c>
      <c r="B49" t="s">
        <v>189</v>
      </c>
      <c r="C49" s="1" t="s">
        <v>135</v>
      </c>
      <c r="D49" s="295">
        <v>1</v>
      </c>
      <c r="E49" s="1">
        <v>10</v>
      </c>
    </row>
    <row r="50" spans="1:5" x14ac:dyDescent="0.25">
      <c r="A50" t="s">
        <v>277</v>
      </c>
      <c r="B50" t="s">
        <v>191</v>
      </c>
      <c r="C50" s="1" t="s">
        <v>135</v>
      </c>
      <c r="D50" s="295">
        <v>1</v>
      </c>
      <c r="E50" s="1">
        <v>10</v>
      </c>
    </row>
    <row r="51" spans="1:5" x14ac:dyDescent="0.25">
      <c r="A51" t="s">
        <v>277</v>
      </c>
      <c r="B51" t="s">
        <v>188</v>
      </c>
      <c r="C51" s="1" t="s">
        <v>38</v>
      </c>
      <c r="D51" s="295">
        <v>1</v>
      </c>
      <c r="E51" s="1">
        <v>10</v>
      </c>
    </row>
    <row r="52" spans="1:5" x14ac:dyDescent="0.25">
      <c r="A52" t="s">
        <v>56</v>
      </c>
      <c r="B52" t="s">
        <v>59</v>
      </c>
      <c r="C52" s="1" t="s">
        <v>135</v>
      </c>
      <c r="D52" s="295">
        <v>0.875</v>
      </c>
      <c r="E52" s="1">
        <v>3</v>
      </c>
    </row>
    <row r="53" spans="1:5" x14ac:dyDescent="0.25">
      <c r="A53" t="s">
        <v>279</v>
      </c>
      <c r="B53" t="s">
        <v>57</v>
      </c>
      <c r="C53" s="1" t="s">
        <v>135</v>
      </c>
      <c r="D53" s="295">
        <v>0.77780000000000005</v>
      </c>
      <c r="E53" s="1">
        <v>0</v>
      </c>
    </row>
    <row r="54" spans="1:5" x14ac:dyDescent="0.25">
      <c r="A54" t="s">
        <v>279</v>
      </c>
      <c r="B54" t="s">
        <v>58</v>
      </c>
      <c r="C54" s="1" t="s">
        <v>135</v>
      </c>
      <c r="D54" s="295">
        <v>1</v>
      </c>
      <c r="E54" s="1">
        <v>10</v>
      </c>
    </row>
    <row r="55" spans="1:5" x14ac:dyDescent="0.25">
      <c r="A55" t="s">
        <v>279</v>
      </c>
      <c r="B55" t="s">
        <v>192</v>
      </c>
      <c r="C55" s="1" t="s">
        <v>135</v>
      </c>
      <c r="D55" s="295">
        <v>0.84</v>
      </c>
      <c r="E55" s="1">
        <v>3</v>
      </c>
    </row>
    <row r="56" spans="1:5" x14ac:dyDescent="0.25">
      <c r="A56" t="s">
        <v>279</v>
      </c>
      <c r="B56" t="s">
        <v>193</v>
      </c>
      <c r="C56" s="1" t="s">
        <v>38</v>
      </c>
      <c r="D56" s="295">
        <v>1</v>
      </c>
      <c r="E56" s="1">
        <v>10</v>
      </c>
    </row>
    <row r="57" spans="1:5" x14ac:dyDescent="0.25">
      <c r="A57" t="s">
        <v>194</v>
      </c>
      <c r="B57" t="s">
        <v>280</v>
      </c>
      <c r="C57" s="1" t="s">
        <v>135</v>
      </c>
      <c r="D57" s="295">
        <v>1</v>
      </c>
      <c r="E57" s="1">
        <v>10</v>
      </c>
    </row>
    <row r="58" spans="1:5" x14ac:dyDescent="0.25">
      <c r="A58" t="s">
        <v>60</v>
      </c>
      <c r="B58" t="s">
        <v>196</v>
      </c>
      <c r="C58" s="1" t="s">
        <v>135</v>
      </c>
      <c r="D58" s="295">
        <v>1</v>
      </c>
      <c r="E58" s="1">
        <v>10</v>
      </c>
    </row>
    <row r="59" spans="1:5" x14ac:dyDescent="0.25">
      <c r="A59" t="s">
        <v>197</v>
      </c>
      <c r="B59" t="s">
        <v>281</v>
      </c>
      <c r="C59" s="1" t="s">
        <v>135</v>
      </c>
      <c r="D59" s="295">
        <v>1</v>
      </c>
      <c r="E59" s="1">
        <v>10</v>
      </c>
    </row>
    <row r="60" spans="1:5" x14ac:dyDescent="0.25">
      <c r="A60" t="s">
        <v>61</v>
      </c>
      <c r="B60" t="s">
        <v>199</v>
      </c>
      <c r="C60" s="1" t="s">
        <v>38</v>
      </c>
      <c r="D60" s="295">
        <v>0.4</v>
      </c>
      <c r="E60" s="1">
        <v>0</v>
      </c>
    </row>
    <row r="61" spans="1:5" x14ac:dyDescent="0.25">
      <c r="A61" t="s">
        <v>200</v>
      </c>
      <c r="B61" t="s">
        <v>202</v>
      </c>
      <c r="C61" s="1" t="s">
        <v>38</v>
      </c>
      <c r="D61" s="295">
        <v>1</v>
      </c>
      <c r="E61" s="1">
        <v>10</v>
      </c>
    </row>
    <row r="62" spans="1:5" x14ac:dyDescent="0.25">
      <c r="A62" t="s">
        <v>200</v>
      </c>
      <c r="B62" t="s">
        <v>201</v>
      </c>
      <c r="C62" s="1" t="s">
        <v>38</v>
      </c>
      <c r="D62" s="295">
        <v>0.33329999999999999</v>
      </c>
      <c r="E62" s="1">
        <v>0</v>
      </c>
    </row>
    <row r="63" spans="1:5" x14ac:dyDescent="0.25">
      <c r="A63" t="s">
        <v>203</v>
      </c>
      <c r="B63" t="s">
        <v>204</v>
      </c>
      <c r="C63" s="1" t="s">
        <v>283</v>
      </c>
      <c r="D63" s="295">
        <v>1</v>
      </c>
      <c r="E63" s="1">
        <v>10</v>
      </c>
    </row>
    <row r="64" spans="1:5" x14ac:dyDescent="0.25">
      <c r="A64" t="s">
        <v>62</v>
      </c>
      <c r="B64" t="s">
        <v>63</v>
      </c>
      <c r="C64" s="1" t="s">
        <v>38</v>
      </c>
      <c r="D64" s="295">
        <v>1</v>
      </c>
      <c r="E64" s="1">
        <v>10</v>
      </c>
    </row>
    <row r="65" spans="1:5" x14ac:dyDescent="0.25">
      <c r="A65" t="s">
        <v>62</v>
      </c>
      <c r="B65" t="s">
        <v>228</v>
      </c>
      <c r="C65" s="1" t="s">
        <v>135</v>
      </c>
      <c r="D65" s="295">
        <v>0.92</v>
      </c>
      <c r="E65" s="1">
        <v>3</v>
      </c>
    </row>
    <row r="66" spans="1:5" x14ac:dyDescent="0.25">
      <c r="A66" t="s">
        <v>65</v>
      </c>
      <c r="B66" t="s">
        <v>67</v>
      </c>
      <c r="C66" s="1" t="s">
        <v>135</v>
      </c>
      <c r="D66" s="295">
        <v>1</v>
      </c>
      <c r="E66" s="1">
        <v>10</v>
      </c>
    </row>
    <row r="67" spans="1:5" x14ac:dyDescent="0.25">
      <c r="A67" t="s">
        <v>65</v>
      </c>
      <c r="B67" t="s">
        <v>68</v>
      </c>
      <c r="C67" s="1" t="s">
        <v>135</v>
      </c>
      <c r="D67" s="295">
        <v>1</v>
      </c>
      <c r="E67" s="1">
        <v>10</v>
      </c>
    </row>
    <row r="68" spans="1:5" x14ac:dyDescent="0.25">
      <c r="A68" t="s">
        <v>220</v>
      </c>
      <c r="B68" t="s">
        <v>66</v>
      </c>
      <c r="C68" s="1" t="s">
        <v>135</v>
      </c>
      <c r="D68" s="295">
        <v>1</v>
      </c>
      <c r="E68" s="1">
        <v>10</v>
      </c>
    </row>
    <row r="69" spans="1:5" x14ac:dyDescent="0.25">
      <c r="A69" t="s">
        <v>69</v>
      </c>
      <c r="B69" t="s">
        <v>70</v>
      </c>
      <c r="C69" s="1" t="s">
        <v>38</v>
      </c>
      <c r="D69" s="295">
        <v>0.93330000000000002</v>
      </c>
      <c r="E69" s="1">
        <v>10</v>
      </c>
    </row>
    <row r="70" spans="1:5" x14ac:dyDescent="0.25">
      <c r="A70" t="s">
        <v>69</v>
      </c>
      <c r="B70" t="s">
        <v>71</v>
      </c>
      <c r="C70" s="1" t="s">
        <v>38</v>
      </c>
      <c r="D70" s="295">
        <v>0.82499999999999996</v>
      </c>
      <c r="E70" s="1">
        <v>10</v>
      </c>
    </row>
    <row r="71" spans="1:5" x14ac:dyDescent="0.25">
      <c r="A71" t="s">
        <v>205</v>
      </c>
      <c r="B71" t="s">
        <v>206</v>
      </c>
      <c r="C71" s="1" t="s">
        <v>38</v>
      </c>
      <c r="D71" s="295">
        <v>0.85099999999999998</v>
      </c>
      <c r="E71" s="1">
        <v>10</v>
      </c>
    </row>
    <row r="72" spans="1:5" x14ac:dyDescent="0.25">
      <c r="A72" t="s">
        <v>213</v>
      </c>
      <c r="B72" t="s">
        <v>285</v>
      </c>
      <c r="C72" s="1" t="s">
        <v>38</v>
      </c>
      <c r="D72" s="295">
        <v>1</v>
      </c>
      <c r="E72" s="1">
        <v>10</v>
      </c>
    </row>
    <row r="73" spans="1:5" x14ac:dyDescent="0.25">
      <c r="A73" t="s">
        <v>210</v>
      </c>
      <c r="B73" t="s">
        <v>286</v>
      </c>
      <c r="C73" s="1" t="s">
        <v>38</v>
      </c>
      <c r="D73" s="295">
        <v>1</v>
      </c>
      <c r="E73" s="1">
        <v>10</v>
      </c>
    </row>
    <row r="74" spans="1:5" x14ac:dyDescent="0.25">
      <c r="A74" t="s">
        <v>205</v>
      </c>
      <c r="B74" t="s">
        <v>287</v>
      </c>
      <c r="C74" s="1" t="s">
        <v>38</v>
      </c>
      <c r="D74" s="295">
        <v>0.88</v>
      </c>
      <c r="E74" s="1">
        <v>10</v>
      </c>
    </row>
    <row r="75" spans="1:5" x14ac:dyDescent="0.25">
      <c r="A75" t="s">
        <v>128</v>
      </c>
      <c r="B75" t="s">
        <v>282</v>
      </c>
      <c r="C75" s="1" t="s">
        <v>283</v>
      </c>
      <c r="D75" s="295" t="s">
        <v>326</v>
      </c>
      <c r="E75" s="1" t="s">
        <v>326</v>
      </c>
    </row>
    <row r="76" spans="1:5" x14ac:dyDescent="0.25">
      <c r="A76" t="s">
        <v>56</v>
      </c>
      <c r="B76" t="s">
        <v>284</v>
      </c>
      <c r="C76" s="1" t="s">
        <v>135</v>
      </c>
      <c r="D76" s="295" t="s">
        <v>326</v>
      </c>
      <c r="E76" s="1" t="s">
        <v>326</v>
      </c>
    </row>
    <row r="77" spans="1:5" x14ac:dyDescent="0.25">
      <c r="A77" t="s">
        <v>294</v>
      </c>
      <c r="B77" t="s">
        <v>295</v>
      </c>
      <c r="C77" s="1" t="s">
        <v>135</v>
      </c>
      <c r="D77" s="295" t="s">
        <v>326</v>
      </c>
      <c r="E77" s="1" t="s">
        <v>326</v>
      </c>
    </row>
    <row r="78" spans="1:5" x14ac:dyDescent="0.25">
      <c r="D78" s="295"/>
    </row>
    <row r="79" spans="1:5" x14ac:dyDescent="0.25">
      <c r="D79" s="295"/>
    </row>
    <row r="80" spans="1:5" x14ac:dyDescent="0.25">
      <c r="D80" s="295"/>
    </row>
    <row r="81" spans="4:4" x14ac:dyDescent="0.25">
      <c r="D81" s="295"/>
    </row>
    <row r="82" spans="4:4" x14ac:dyDescent="0.25">
      <c r="D82" s="295"/>
    </row>
    <row r="83" spans="4:4" x14ac:dyDescent="0.25">
      <c r="D83" s="295"/>
    </row>
    <row r="84" spans="4:4" x14ac:dyDescent="0.25">
      <c r="D84" s="295"/>
    </row>
    <row r="85" spans="4:4" x14ac:dyDescent="0.25">
      <c r="D85" s="295"/>
    </row>
    <row r="86" spans="4:4" x14ac:dyDescent="0.25">
      <c r="D86" s="295"/>
    </row>
    <row r="87" spans="4:4" x14ac:dyDescent="0.25">
      <c r="D87" s="295"/>
    </row>
    <row r="88" spans="4:4" x14ac:dyDescent="0.25">
      <c r="D88" s="295"/>
    </row>
    <row r="89" spans="4:4" x14ac:dyDescent="0.25">
      <c r="D89" s="295"/>
    </row>
    <row r="90" spans="4:4" x14ac:dyDescent="0.25">
      <c r="D90" s="295"/>
    </row>
    <row r="91" spans="4:4" x14ac:dyDescent="0.25">
      <c r="D91" s="295"/>
    </row>
    <row r="92" spans="4:4" x14ac:dyDescent="0.25">
      <c r="D92" s="295"/>
    </row>
    <row r="93" spans="4:4" x14ac:dyDescent="0.25">
      <c r="D93" s="295"/>
    </row>
    <row r="94" spans="4:4" x14ac:dyDescent="0.25">
      <c r="D94" s="295"/>
    </row>
    <row r="95" spans="4:4" x14ac:dyDescent="0.25">
      <c r="D95" s="295"/>
    </row>
    <row r="96" spans="4:4" x14ac:dyDescent="0.25">
      <c r="D96" s="295"/>
    </row>
    <row r="97" spans="4:4" x14ac:dyDescent="0.25">
      <c r="D97" s="295"/>
    </row>
    <row r="98" spans="4:4" x14ac:dyDescent="0.25">
      <c r="D98" s="295"/>
    </row>
    <row r="99" spans="4:4" x14ac:dyDescent="0.25">
      <c r="D99" s="295"/>
    </row>
    <row r="100" spans="4:4" x14ac:dyDescent="0.25">
      <c r="D100" s="295"/>
    </row>
    <row r="101" spans="4:4" x14ac:dyDescent="0.25">
      <c r="D101" s="295"/>
    </row>
    <row r="102" spans="4:4" x14ac:dyDescent="0.25">
      <c r="D102" s="295"/>
    </row>
  </sheetData>
  <sheetProtection algorithmName="SHA-512" hashValue="DPwtfpGzXQMgXf/Lt7u1OgHffdNmpjNAhDfIB/PbNaXWW5nIz8gVZqf5HcPp+SoakA1Bu1D9AWZ24DAPDEOktg==" saltValue="1v6+ZUbujxN9ltzURUv4Wg==" spinCount="100000" sheet="1" objects="1" scenarios="1"/>
  <autoFilter ref="A3:E3" xr:uid="{00000000-0009-0000-0000-000007000000}">
    <sortState xmlns:xlrd2="http://schemas.microsoft.com/office/spreadsheetml/2017/richdata2" ref="A4:E77">
      <sortCondition descending="1" ref="D3"/>
    </sortState>
  </autoFilter>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101"/>
  <sheetViews>
    <sheetView showGridLines="0" workbookViewId="0">
      <selection activeCell="E1" sqref="E1"/>
    </sheetView>
  </sheetViews>
  <sheetFormatPr defaultRowHeight="15" x14ac:dyDescent="0.25"/>
  <cols>
    <col min="1" max="1" width="50.7109375" style="339" customWidth="1"/>
    <col min="2" max="2" width="60.7109375" style="339" customWidth="1"/>
    <col min="3" max="3" width="19.5703125" style="1" customWidth="1"/>
    <col min="4" max="4" width="14.42578125" customWidth="1"/>
    <col min="5" max="5" width="13.85546875" customWidth="1"/>
  </cols>
  <sheetData>
    <row r="1" spans="1:5" ht="24" customHeight="1" x14ac:dyDescent="0.25">
      <c r="A1" s="338"/>
      <c r="B1" s="374" t="s">
        <v>411</v>
      </c>
      <c r="C1" s="214"/>
      <c r="E1" s="445" t="s">
        <v>581</v>
      </c>
    </row>
    <row r="2" spans="1:5" ht="15.75" customHeight="1" x14ac:dyDescent="0.25">
      <c r="A2" s="338"/>
      <c r="B2" s="373" t="s">
        <v>325</v>
      </c>
      <c r="C2" s="346"/>
      <c r="D2" s="466"/>
    </row>
    <row r="3" spans="1:5" ht="15.75" customHeight="1" x14ac:dyDescent="0.25">
      <c r="A3" s="338"/>
      <c r="B3" s="373" t="s">
        <v>400</v>
      </c>
      <c r="C3" s="298"/>
      <c r="D3" s="466"/>
    </row>
    <row r="4" spans="1:5" ht="15.75" customHeight="1" x14ac:dyDescent="0.25">
      <c r="A4" s="338"/>
      <c r="B4" s="373" t="s">
        <v>401</v>
      </c>
      <c r="C4" s="298"/>
      <c r="D4" s="467"/>
    </row>
    <row r="5" spans="1:5" ht="15.75" customHeight="1" x14ac:dyDescent="0.25">
      <c r="A5" s="338"/>
      <c r="B5" s="373" t="s">
        <v>402</v>
      </c>
      <c r="C5" s="298"/>
    </row>
    <row r="6" spans="1:5" ht="15.75" customHeight="1" x14ac:dyDescent="0.25">
      <c r="A6" s="338"/>
      <c r="B6"/>
      <c r="C6" s="298"/>
    </row>
    <row r="7" spans="1:5" ht="15.75" thickBot="1" x14ac:dyDescent="0.3">
      <c r="B7" s="1"/>
    </row>
    <row r="8" spans="1:5" s="12" customFormat="1" ht="15.75" thickBot="1" x14ac:dyDescent="0.3">
      <c r="A8" s="334" t="s">
        <v>2</v>
      </c>
      <c r="B8" s="334" t="s">
        <v>3</v>
      </c>
      <c r="C8" s="291" t="s">
        <v>4</v>
      </c>
      <c r="D8" s="10" t="s">
        <v>0</v>
      </c>
      <c r="E8" s="11" t="s">
        <v>1</v>
      </c>
    </row>
    <row r="9" spans="1:5" s="9" customFormat="1" ht="12.75" x14ac:dyDescent="0.2">
      <c r="A9" s="288" t="str">
        <f>IF(INDEX('CoC Ranking Data'!$A$1:$CB$106,ROW($E9),4)&lt;&gt;"",INDEX('CoC Ranking Data'!$A$1:$CB$106,ROW($E9),4),"")</f>
        <v>Blair County Community Action Program</v>
      </c>
      <c r="B9" s="288" t="str">
        <f>IF(INDEX('CoC Ranking Data'!$A$1:$CB$101,ROW($E9),5)&lt;&gt;"",INDEX('CoC Ranking Data'!$A$1:$CB$101,ROW($E9),5),"")</f>
        <v>Rapid Re-Housing Consolidation</v>
      </c>
      <c r="C9" s="289" t="str">
        <f>IF(INDEX('CoC Ranking Data'!$A$1:$CB$105,ROW($E9),7)&lt;&gt;"",INDEX('CoC Ranking Data'!$A$1:$CB$105,ROW($E9),7),"")</f>
        <v>PH-RRH</v>
      </c>
      <c r="D9" s="303">
        <f>IF(INDEX('CoC Ranking Data'!$A$1:$CB$105,ROW($E9),15)&lt;&gt;"",INDEX('CoC Ranking Data'!$A$1:$CB$105,ROW($E9),15),"")</f>
        <v>0.96153846153846156</v>
      </c>
      <c r="E9" s="8">
        <f>IF(AND(A9&lt;&gt;"",D9&lt;&gt;""),IF(C9="PH-RRH",IF(D9&gt;=1,10,IF(AND(D9 &lt; 1, D9 &gt;= 0.95),7,IF(AND(D9 &lt; 0.95, D9 &gt;= 0.85),4, IF(AND(D9 &lt; 0.85, D9 &gt;= 0.8),2,0)))),""),"")</f>
        <v>7</v>
      </c>
    </row>
    <row r="10" spans="1:5" s="9" customFormat="1" ht="12.75" x14ac:dyDescent="0.2">
      <c r="A10" s="288" t="str">
        <f>IF(INDEX('CoC Ranking Data'!$A$1:$CB$106,ROW($E10),4)&lt;&gt;"",INDEX('CoC Ranking Data'!$A$1:$CB$106,ROW($E10),4),"")</f>
        <v>Catholic Charities of the Diocese of Allentown</v>
      </c>
      <c r="B10" s="288" t="str">
        <f>IF(INDEX('CoC Ranking Data'!$A$1:$CB$101,ROW($E10),5)&lt;&gt;"",INDEX('CoC Ranking Data'!$A$1:$CB$101,ROW($E10),5),"")</f>
        <v>Permanent Supportive Housing Program</v>
      </c>
      <c r="C10" s="289" t="str">
        <f>IF(INDEX('CoC Ranking Data'!$A$1:$CB$105,ROW($E10),7)&lt;&gt;"",INDEX('CoC Ranking Data'!$A$1:$CB$105,ROW($E10),7),"")</f>
        <v>PH</v>
      </c>
      <c r="D10" s="303">
        <f>IF(INDEX('CoC Ranking Data'!$A$1:$CB$105,ROW($E10),15)&lt;&gt;"",INDEX('CoC Ranking Data'!$A$1:$CB$105,ROW($E10),15),"")</f>
        <v>1</v>
      </c>
      <c r="E10" s="8" t="str">
        <f t="shared" ref="E10:E73" si="0">IF(AND(A10&lt;&gt;"",D10&lt;&gt;""),IF(C10="PH-RRH",IF(D10&gt;=1,10,IF(AND(D10 &lt; 1, D10 &gt;= 0.95),7,IF(AND(D10 &lt; 0.95, D10 &gt;= 0.85),4, IF(AND(D10 &lt; 0.85, D10 &gt;= 0.8),2,0)))),""),"")</f>
        <v/>
      </c>
    </row>
    <row r="11" spans="1:5" s="9" customFormat="1" ht="12.75" x14ac:dyDescent="0.2">
      <c r="A11" s="288" t="str">
        <f>IF(INDEX('CoC Ranking Data'!$A$1:$CB$106,ROW($E11),4)&lt;&gt;"",INDEX('CoC Ranking Data'!$A$1:$CB$106,ROW($E11),4),"")</f>
        <v>Catholic Social Services of the Diocese of Scranton, Inc.</v>
      </c>
      <c r="B11" s="288" t="str">
        <f>IF(INDEX('CoC Ranking Data'!$A$1:$CB$101,ROW($E11),5)&lt;&gt;"",INDEX('CoC Ranking Data'!$A$1:$CB$101,ROW($E11),5),"")</f>
        <v>PSHP Pike County</v>
      </c>
      <c r="C11" s="289" t="str">
        <f>IF(INDEX('CoC Ranking Data'!$A$1:$CB$105,ROW($E11),7)&lt;&gt;"",INDEX('CoC Ranking Data'!$A$1:$CB$105,ROW($E11),7),"")</f>
        <v>PH</v>
      </c>
      <c r="D11" s="303">
        <f>IF(INDEX('CoC Ranking Data'!$A$1:$CB$105,ROW($E11),15)&lt;&gt;"",INDEX('CoC Ranking Data'!$A$1:$CB$105,ROW($E11),15),"")</f>
        <v>1</v>
      </c>
      <c r="E11" s="8" t="str">
        <f t="shared" si="0"/>
        <v/>
      </c>
    </row>
    <row r="12" spans="1:5" s="9" customFormat="1" ht="12.75" x14ac:dyDescent="0.2">
      <c r="A12" s="288" t="str">
        <f>IF(INDEX('CoC Ranking Data'!$A$1:$CB$106,ROW($E12),4)&lt;&gt;"",INDEX('CoC Ranking Data'!$A$1:$CB$106,ROW($E12),4),"")</f>
        <v>Catholic Social Services of the Diocese of Scranton, Inc.</v>
      </c>
      <c r="B12" s="288" t="str">
        <f>IF(INDEX('CoC Ranking Data'!$A$1:$CB$101,ROW($E12),5)&lt;&gt;"",INDEX('CoC Ranking Data'!$A$1:$CB$101,ROW($E12),5),"")</f>
        <v>Rural Permanent Supportive Housing Program</v>
      </c>
      <c r="C12" s="289" t="str">
        <f>IF(INDEX('CoC Ranking Data'!$A$1:$CB$105,ROW($E12),7)&lt;&gt;"",INDEX('CoC Ranking Data'!$A$1:$CB$105,ROW($E12),7),"")</f>
        <v>PH</v>
      </c>
      <c r="D12" s="303">
        <f>IF(INDEX('CoC Ranking Data'!$A$1:$CB$105,ROW($E12),15)&lt;&gt;"",INDEX('CoC Ranking Data'!$A$1:$CB$105,ROW($E12),15),"")</f>
        <v>1</v>
      </c>
      <c r="E12" s="8" t="str">
        <f t="shared" si="0"/>
        <v/>
      </c>
    </row>
    <row r="13" spans="1:5" s="9" customFormat="1" ht="12.75" x14ac:dyDescent="0.2">
      <c r="A13" s="288" t="str">
        <f>IF(INDEX('CoC Ranking Data'!$A$1:$CB$106,ROW($E13),4)&lt;&gt;"",INDEX('CoC Ranking Data'!$A$1:$CB$106,ROW($E13),4),"")</f>
        <v>Catholic Social Services of the Diocese of Scranton, Inc.</v>
      </c>
      <c r="B13" s="288" t="str">
        <f>IF(INDEX('CoC Ranking Data'!$A$1:$CB$101,ROW($E13),5)&lt;&gt;"",INDEX('CoC Ranking Data'!$A$1:$CB$101,ROW($E13),5),"")</f>
        <v>Susquehanna/Wayne PSHP</v>
      </c>
      <c r="C13" s="289" t="str">
        <f>IF(INDEX('CoC Ranking Data'!$A$1:$CB$105,ROW($E13),7)&lt;&gt;"",INDEX('CoC Ranking Data'!$A$1:$CB$105,ROW($E13),7),"")</f>
        <v>PH</v>
      </c>
      <c r="D13" s="303">
        <f>IF(INDEX('CoC Ranking Data'!$A$1:$CB$105,ROW($E13),15)&lt;&gt;"",INDEX('CoC Ranking Data'!$A$1:$CB$105,ROW($E13),15),"")</f>
        <v>1</v>
      </c>
      <c r="E13" s="8" t="str">
        <f t="shared" si="0"/>
        <v/>
      </c>
    </row>
    <row r="14" spans="1:5" s="9" customFormat="1" ht="12.75" x14ac:dyDescent="0.2">
      <c r="A14" s="288" t="str">
        <f>IF(INDEX('CoC Ranking Data'!$A$1:$CB$106,ROW($E14),4)&lt;&gt;"",INDEX('CoC Ranking Data'!$A$1:$CB$106,ROW($E14),4),"")</f>
        <v>Center for Community Action</v>
      </c>
      <c r="B14" s="288" t="str">
        <f>IF(INDEX('CoC Ranking Data'!$A$1:$CB$101,ROW($E14),5)&lt;&gt;"",INDEX('CoC Ranking Data'!$A$1:$CB$101,ROW($E14),5),"")</f>
        <v>Bedford, Fulton, Huntingdon RRH FFY2018</v>
      </c>
      <c r="C14" s="289" t="str">
        <f>IF(INDEX('CoC Ranking Data'!$A$1:$CB$105,ROW($E14),7)&lt;&gt;"",INDEX('CoC Ranking Data'!$A$1:$CB$105,ROW($E14),7),"")</f>
        <v>PH-RRH</v>
      </c>
      <c r="D14" s="303">
        <f>IF(INDEX('CoC Ranking Data'!$A$1:$CB$105,ROW($E14),15)&lt;&gt;"",INDEX('CoC Ranking Data'!$A$1:$CB$105,ROW($E14),15),"")</f>
        <v>0.98</v>
      </c>
      <c r="E14" s="8">
        <f t="shared" si="0"/>
        <v>7</v>
      </c>
    </row>
    <row r="15" spans="1:5" s="9" customFormat="1" ht="12.75" x14ac:dyDescent="0.2">
      <c r="A15" s="288" t="str">
        <f>IF(INDEX('CoC Ranking Data'!$A$1:$CB$106,ROW($E15),4)&lt;&gt;"",INDEX('CoC Ranking Data'!$A$1:$CB$106,ROW($E15),4),"")</f>
        <v>Centre County Government</v>
      </c>
      <c r="B15" s="288" t="str">
        <f>IF(INDEX('CoC Ranking Data'!$A$1:$CB$101,ROW($E15),5)&lt;&gt;"",INDEX('CoC Ranking Data'!$A$1:$CB$101,ROW($E15),5),"")</f>
        <v>Centre County Rapid Re Housing Program</v>
      </c>
      <c r="C15" s="289" t="str">
        <f>IF(INDEX('CoC Ranking Data'!$A$1:$CB$105,ROW($E15),7)&lt;&gt;"",INDEX('CoC Ranking Data'!$A$1:$CB$105,ROW($E15),7),"")</f>
        <v>PH-RRH</v>
      </c>
      <c r="D15" s="303">
        <f>IF(INDEX('CoC Ranking Data'!$A$1:$CB$105,ROW($E15),15)&lt;&gt;"",INDEX('CoC Ranking Data'!$A$1:$CB$105,ROW($E15),15),"")</f>
        <v>0.95</v>
      </c>
      <c r="E15" s="8">
        <f t="shared" si="0"/>
        <v>7</v>
      </c>
    </row>
    <row r="16" spans="1:5" s="9" customFormat="1" ht="12.75" x14ac:dyDescent="0.2">
      <c r="A16" s="288" t="str">
        <f>IF(INDEX('CoC Ranking Data'!$A$1:$CB$106,ROW($E16),4)&lt;&gt;"",INDEX('CoC Ranking Data'!$A$1:$CB$106,ROW($E16),4),"")</f>
        <v>County of Cambria</v>
      </c>
      <c r="B16" s="288" t="str">
        <f>IF(INDEX('CoC Ranking Data'!$A$1:$CB$101,ROW($E16),5)&lt;&gt;"",INDEX('CoC Ranking Data'!$A$1:$CB$101,ROW($E16),5),"")</f>
        <v>Cambria County Comprehensive Housing Program</v>
      </c>
      <c r="C16" s="289" t="str">
        <f>IF(INDEX('CoC Ranking Data'!$A$1:$CB$105,ROW($E16),7)&lt;&gt;"",INDEX('CoC Ranking Data'!$A$1:$CB$105,ROW($E16),7),"")</f>
        <v>PH</v>
      </c>
      <c r="D16" s="303">
        <f>IF(INDEX('CoC Ranking Data'!$A$1:$CB$105,ROW($E16),15)&lt;&gt;"",INDEX('CoC Ranking Data'!$A$1:$CB$105,ROW($E16),15),"")</f>
        <v>0.98</v>
      </c>
      <c r="E16" s="8" t="str">
        <f t="shared" si="0"/>
        <v/>
      </c>
    </row>
    <row r="17" spans="1:5" s="9" customFormat="1" ht="12.75" x14ac:dyDescent="0.2">
      <c r="A17" s="288" t="str">
        <f>IF(INDEX('CoC Ranking Data'!$A$1:$CB$106,ROW($E17),4)&lt;&gt;"",INDEX('CoC Ranking Data'!$A$1:$CB$106,ROW($E17),4),"")</f>
        <v>County of Franklin</v>
      </c>
      <c r="B17" s="288" t="str">
        <f>IF(INDEX('CoC Ranking Data'!$A$1:$CB$101,ROW($E17),5)&lt;&gt;"",INDEX('CoC Ranking Data'!$A$1:$CB$101,ROW($E17),5),"")</f>
        <v>Franklin/ Fulton S+C Project 2019</v>
      </c>
      <c r="C17" s="289" t="str">
        <f>IF(INDEX('CoC Ranking Data'!$A$1:$CB$105,ROW($E17),7)&lt;&gt;"",INDEX('CoC Ranking Data'!$A$1:$CB$105,ROW($E17),7),"")</f>
        <v>PH</v>
      </c>
      <c r="D17" s="303">
        <f>IF(INDEX('CoC Ranking Data'!$A$1:$CB$105,ROW($E17),15)&lt;&gt;"",INDEX('CoC Ranking Data'!$A$1:$CB$105,ROW($E17),15),"")</f>
        <v>0.82</v>
      </c>
      <c r="E17" s="8" t="str">
        <f t="shared" si="0"/>
        <v/>
      </c>
    </row>
    <row r="18" spans="1:5" s="9" customFormat="1" ht="12.75" x14ac:dyDescent="0.2">
      <c r="A18" s="288" t="str">
        <f>IF(INDEX('CoC Ranking Data'!$A$1:$CB$106,ROW($E18),4)&lt;&gt;"",INDEX('CoC Ranking Data'!$A$1:$CB$106,ROW($E18),4),"")</f>
        <v>County of Franklin</v>
      </c>
      <c r="B18" s="288" t="str">
        <f>IF(INDEX('CoC Ranking Data'!$A$1:$CB$101,ROW($E18),5)&lt;&gt;"",INDEX('CoC Ranking Data'!$A$1:$CB$101,ROW($E18),5),"")</f>
        <v>Franklin/Fulton Homeless Assistance Project 2019</v>
      </c>
      <c r="C18" s="289" t="str">
        <f>IF(INDEX('CoC Ranking Data'!$A$1:$CB$105,ROW($E18),7)&lt;&gt;"",INDEX('CoC Ranking Data'!$A$1:$CB$105,ROW($E18),7),"")</f>
        <v>PH</v>
      </c>
      <c r="D18" s="303">
        <f>IF(INDEX('CoC Ranking Data'!$A$1:$CB$105,ROW($E18),15)&lt;&gt;"",INDEX('CoC Ranking Data'!$A$1:$CB$105,ROW($E18),15),"")</f>
        <v>1</v>
      </c>
      <c r="E18" s="8" t="str">
        <f t="shared" si="0"/>
        <v/>
      </c>
    </row>
    <row r="19" spans="1:5" s="9" customFormat="1" ht="12.75" x14ac:dyDescent="0.2">
      <c r="A19" s="288" t="str">
        <f>IF(INDEX('CoC Ranking Data'!$A$1:$CB$106,ROW($E19),4)&lt;&gt;"",INDEX('CoC Ranking Data'!$A$1:$CB$106,ROW($E19),4),"")</f>
        <v>County of Lycoming DBA Lycoming-Clinton Joinder Board</v>
      </c>
      <c r="B19" s="288" t="str">
        <f>IF(INDEX('CoC Ranking Data'!$A$1:$CB$101,ROW($E19),5)&lt;&gt;"",INDEX('CoC Ranking Data'!$A$1:$CB$101,ROW($E19),5),"")</f>
        <v>Lycoming/Clinton Renewal #7</v>
      </c>
      <c r="C19" s="289" t="str">
        <f>IF(INDEX('CoC Ranking Data'!$A$1:$CB$105,ROW($E19),7)&lt;&gt;"",INDEX('CoC Ranking Data'!$A$1:$CB$105,ROW($E19),7),"")</f>
        <v>PH</v>
      </c>
      <c r="D19" s="303">
        <f>IF(INDEX('CoC Ranking Data'!$A$1:$CB$105,ROW($E19),15)&lt;&gt;"",INDEX('CoC Ranking Data'!$A$1:$CB$105,ROW($E19),15),"")</f>
        <v>1</v>
      </c>
      <c r="E19" s="8" t="str">
        <f t="shared" si="0"/>
        <v/>
      </c>
    </row>
    <row r="20" spans="1:5" s="9" customFormat="1" ht="12.75" x14ac:dyDescent="0.2">
      <c r="A20" s="288" t="str">
        <f>IF(INDEX('CoC Ranking Data'!$A$1:$CB$106,ROW($E20),4)&lt;&gt;"",INDEX('CoC Ranking Data'!$A$1:$CB$106,ROW($E20),4),"")</f>
        <v>Fitzmaurice Community Services, Inc</v>
      </c>
      <c r="B20" s="288" t="str">
        <f>IF(INDEX('CoC Ranking Data'!$A$1:$CB$101,ROW($E20),5)&lt;&gt;"",INDEX('CoC Ranking Data'!$A$1:$CB$101,ROW($E20),5),"")</f>
        <v>Pathfinders</v>
      </c>
      <c r="C20" s="289" t="str">
        <f>IF(INDEX('CoC Ranking Data'!$A$1:$CB$105,ROW($E20),7)&lt;&gt;"",INDEX('CoC Ranking Data'!$A$1:$CB$105,ROW($E20),7),"")</f>
        <v>PH</v>
      </c>
      <c r="D20" s="303">
        <f>IF(INDEX('CoC Ranking Data'!$A$1:$CB$105,ROW($E20),15)&lt;&gt;"",INDEX('CoC Ranking Data'!$A$1:$CB$105,ROW($E20),15),"")</f>
        <v>1</v>
      </c>
      <c r="E20" s="8" t="str">
        <f t="shared" si="0"/>
        <v/>
      </c>
    </row>
    <row r="21" spans="1:5" s="9" customFormat="1" ht="12.75" x14ac:dyDescent="0.2">
      <c r="A21" s="288" t="str">
        <f>IF(INDEX('CoC Ranking Data'!$A$1:$CB$106,ROW($E21),4)&lt;&gt;"",INDEX('CoC Ranking Data'!$A$1:$CB$106,ROW($E21),4),"")</f>
        <v>Housing Authority of Monroe County</v>
      </c>
      <c r="B21" s="288" t="str">
        <f>IF(INDEX('CoC Ranking Data'!$A$1:$CB$101,ROW($E21),5)&lt;&gt;"",INDEX('CoC Ranking Data'!$A$1:$CB$101,ROW($E21),5),"")</f>
        <v>Shelter Plus Care MC</v>
      </c>
      <c r="C21" s="289" t="str">
        <f>IF(INDEX('CoC Ranking Data'!$A$1:$CB$105,ROW($E21),7)&lt;&gt;"",INDEX('CoC Ranking Data'!$A$1:$CB$105,ROW($E21),7),"")</f>
        <v>PH</v>
      </c>
      <c r="D21" s="303">
        <f>IF(INDEX('CoC Ranking Data'!$A$1:$CB$105,ROW($E21),15)&lt;&gt;"",INDEX('CoC Ranking Data'!$A$1:$CB$105,ROW($E21),15),"")</f>
        <v>1</v>
      </c>
      <c r="E21" s="8" t="str">
        <f t="shared" si="0"/>
        <v/>
      </c>
    </row>
    <row r="22" spans="1:5" s="9" customFormat="1" ht="12.75" x14ac:dyDescent="0.2">
      <c r="A22" s="288" t="str">
        <f>IF(INDEX('CoC Ranking Data'!$A$1:$CB$106,ROW($E22),4)&lt;&gt;"",INDEX('CoC Ranking Data'!$A$1:$CB$106,ROW($E22),4),"")</f>
        <v>Housing Authority of the County of Cumberland</v>
      </c>
      <c r="B22" s="288" t="str">
        <f>IF(INDEX('CoC Ranking Data'!$A$1:$CB$101,ROW($E22),5)&lt;&gt;"",INDEX('CoC Ranking Data'!$A$1:$CB$101,ROW($E22),5),"")</f>
        <v>Carlisle Supportive Housing Program</v>
      </c>
      <c r="C22" s="289" t="str">
        <f>IF(INDEX('CoC Ranking Data'!$A$1:$CB$105,ROW($E22),7)&lt;&gt;"",INDEX('CoC Ranking Data'!$A$1:$CB$105,ROW($E22),7),"")</f>
        <v>PH</v>
      </c>
      <c r="D22" s="303">
        <f>IF(INDEX('CoC Ranking Data'!$A$1:$CB$105,ROW($E22),15)&lt;&gt;"",INDEX('CoC Ranking Data'!$A$1:$CB$105,ROW($E22),15),"")</f>
        <v>1</v>
      </c>
      <c r="E22" s="8" t="str">
        <f t="shared" si="0"/>
        <v/>
      </c>
    </row>
    <row r="23" spans="1:5" s="9" customFormat="1" ht="12.75" x14ac:dyDescent="0.2">
      <c r="A23" s="288" t="str">
        <f>IF(INDEX('CoC Ranking Data'!$A$1:$CB$106,ROW($E23),4)&lt;&gt;"",INDEX('CoC Ranking Data'!$A$1:$CB$106,ROW($E23),4),"")</f>
        <v>Housing Authority of the County of Cumberland</v>
      </c>
      <c r="B23" s="288" t="str">
        <f>IF(INDEX('CoC Ranking Data'!$A$1:$CB$101,ROW($E23),5)&lt;&gt;"",INDEX('CoC Ranking Data'!$A$1:$CB$101,ROW($E23),5),"")</f>
        <v>Perry County Rapid ReHousing</v>
      </c>
      <c r="C23" s="289" t="str">
        <f>IF(INDEX('CoC Ranking Data'!$A$1:$CB$105,ROW($E23),7)&lt;&gt;"",INDEX('CoC Ranking Data'!$A$1:$CB$105,ROW($E23),7),"")</f>
        <v>PH-RRH</v>
      </c>
      <c r="D23" s="303">
        <f>IF(INDEX('CoC Ranking Data'!$A$1:$CB$105,ROW($E23),15)&lt;&gt;"",INDEX('CoC Ranking Data'!$A$1:$CB$105,ROW($E23),15),"")</f>
        <v>1</v>
      </c>
      <c r="E23" s="8">
        <f t="shared" si="0"/>
        <v>10</v>
      </c>
    </row>
    <row r="24" spans="1:5" s="9" customFormat="1" ht="12.75" x14ac:dyDescent="0.2">
      <c r="A24" s="288" t="str">
        <f>IF(INDEX('CoC Ranking Data'!$A$1:$CB$106,ROW($E24),4)&lt;&gt;"",INDEX('CoC Ranking Data'!$A$1:$CB$106,ROW($E24),4),"")</f>
        <v>Housing Authority of the County of Cumberland</v>
      </c>
      <c r="B24" s="288" t="str">
        <f>IF(INDEX('CoC Ranking Data'!$A$1:$CB$101,ROW($E24),5)&lt;&gt;"",INDEX('CoC Ranking Data'!$A$1:$CB$101,ROW($E24),5),"")</f>
        <v>Perry County Veterans Program</v>
      </c>
      <c r="C24" s="289" t="str">
        <f>IF(INDEX('CoC Ranking Data'!$A$1:$CB$105,ROW($E24),7)&lt;&gt;"",INDEX('CoC Ranking Data'!$A$1:$CB$105,ROW($E24),7),"")</f>
        <v>PH</v>
      </c>
      <c r="D24" s="303">
        <f>IF(INDEX('CoC Ranking Data'!$A$1:$CB$105,ROW($E24),15)&lt;&gt;"",INDEX('CoC Ranking Data'!$A$1:$CB$105,ROW($E24),15),"")</f>
        <v>1</v>
      </c>
      <c r="E24" s="8" t="str">
        <f t="shared" si="0"/>
        <v/>
      </c>
    </row>
    <row r="25" spans="1:5" s="9" customFormat="1" ht="12.75" x14ac:dyDescent="0.2">
      <c r="A25" s="288" t="str">
        <f>IF(INDEX('CoC Ranking Data'!$A$1:$CB$106,ROW($E25),4)&lt;&gt;"",INDEX('CoC Ranking Data'!$A$1:$CB$106,ROW($E25),4),"")</f>
        <v>Housing Authority of the County of Cumberland</v>
      </c>
      <c r="B25" s="288" t="str">
        <f>IF(INDEX('CoC Ranking Data'!$A$1:$CB$101,ROW($E25),5)&lt;&gt;"",INDEX('CoC Ranking Data'!$A$1:$CB$101,ROW($E25),5),"")</f>
        <v>PSH Consolidated</v>
      </c>
      <c r="C25" s="289" t="str">
        <f>IF(INDEX('CoC Ranking Data'!$A$1:$CB$105,ROW($E25),7)&lt;&gt;"",INDEX('CoC Ranking Data'!$A$1:$CB$105,ROW($E25),7),"")</f>
        <v>PH</v>
      </c>
      <c r="D25" s="303">
        <f>IF(INDEX('CoC Ranking Data'!$A$1:$CB$105,ROW($E25),15)&lt;&gt;"",INDEX('CoC Ranking Data'!$A$1:$CB$105,ROW($E25),15),"")</f>
        <v>0.93650793650793651</v>
      </c>
      <c r="E25" s="8" t="str">
        <f t="shared" si="0"/>
        <v/>
      </c>
    </row>
    <row r="26" spans="1:5" s="9" customFormat="1" ht="12.75" x14ac:dyDescent="0.2">
      <c r="A26" s="288" t="str">
        <f>IF(INDEX('CoC Ranking Data'!$A$1:$CB$106,ROW($E26),4)&lt;&gt;"",INDEX('CoC Ranking Data'!$A$1:$CB$106,ROW($E26),4),"")</f>
        <v>Housing Authority of the County of Cumberland</v>
      </c>
      <c r="B26" s="288" t="str">
        <f>IF(INDEX('CoC Ranking Data'!$A$1:$CB$101,ROW($E26),5)&lt;&gt;"",INDEX('CoC Ranking Data'!$A$1:$CB$101,ROW($E26),5),"")</f>
        <v>Rapid Rehousing Cumberland Perry Lebanon</v>
      </c>
      <c r="C26" s="289" t="str">
        <f>IF(INDEX('CoC Ranking Data'!$A$1:$CB$105,ROW($E26),7)&lt;&gt;"",INDEX('CoC Ranking Data'!$A$1:$CB$105,ROW($E26),7),"")</f>
        <v>PH-RRH</v>
      </c>
      <c r="D26" s="303">
        <f>IF(INDEX('CoC Ranking Data'!$A$1:$CB$105,ROW($E26),15)&lt;&gt;"",INDEX('CoC Ranking Data'!$A$1:$CB$105,ROW($E26),15),"")</f>
        <v>1</v>
      </c>
      <c r="E26" s="8">
        <f t="shared" si="0"/>
        <v>10</v>
      </c>
    </row>
    <row r="27" spans="1:5" s="9" customFormat="1" ht="12.75" x14ac:dyDescent="0.2">
      <c r="A27" s="288" t="str">
        <f>IF(INDEX('CoC Ranking Data'!$A$1:$CB$106,ROW($E27),4)&lt;&gt;"",INDEX('CoC Ranking Data'!$A$1:$CB$106,ROW($E27),4),"")</f>
        <v>Housing Authority of the County of Cumberland</v>
      </c>
      <c r="B27" s="288" t="str">
        <f>IF(INDEX('CoC Ranking Data'!$A$1:$CB$101,ROW($E27),5)&lt;&gt;"",INDEX('CoC Ranking Data'!$A$1:$CB$101,ROW($E27),5),"")</f>
        <v>Rapid Rehousing II</v>
      </c>
      <c r="C27" s="289" t="str">
        <f>IF(INDEX('CoC Ranking Data'!$A$1:$CB$105,ROW($E27),7)&lt;&gt;"",INDEX('CoC Ranking Data'!$A$1:$CB$105,ROW($E27),7),"")</f>
        <v>PH-RRH</v>
      </c>
      <c r="D27" s="303">
        <f>IF(INDEX('CoC Ranking Data'!$A$1:$CB$105,ROW($E27),15)&lt;&gt;"",INDEX('CoC Ranking Data'!$A$1:$CB$105,ROW($E27),15),"")</f>
        <v>0.94</v>
      </c>
      <c r="E27" s="8">
        <f t="shared" si="0"/>
        <v>4</v>
      </c>
    </row>
    <row r="28" spans="1:5" s="9" customFormat="1" ht="12.75" x14ac:dyDescent="0.2">
      <c r="A28" s="288" t="str">
        <f>IF(INDEX('CoC Ranking Data'!$A$1:$CB$106,ROW($E28),4)&lt;&gt;"",INDEX('CoC Ranking Data'!$A$1:$CB$106,ROW($E28),4),"")</f>
        <v>Housing Authority of the County of Cumberland</v>
      </c>
      <c r="B28" s="288" t="str">
        <f>IF(INDEX('CoC Ranking Data'!$A$1:$CB$101,ROW($E28),5)&lt;&gt;"",INDEX('CoC Ranking Data'!$A$1:$CB$101,ROW($E28),5),"")</f>
        <v>Shelter + Care Chronic</v>
      </c>
      <c r="C28" s="289" t="str">
        <f>IF(INDEX('CoC Ranking Data'!$A$1:$CB$105,ROW($E28),7)&lt;&gt;"",INDEX('CoC Ranking Data'!$A$1:$CB$105,ROW($E28),7),"")</f>
        <v>PH</v>
      </c>
      <c r="D28" s="303">
        <f>IF(INDEX('CoC Ranking Data'!$A$1:$CB$105,ROW($E28),15)&lt;&gt;"",INDEX('CoC Ranking Data'!$A$1:$CB$105,ROW($E28),15),"")</f>
        <v>0.92</v>
      </c>
      <c r="E28" s="8" t="str">
        <f t="shared" si="0"/>
        <v/>
      </c>
    </row>
    <row r="29" spans="1:5" s="9" customFormat="1" ht="12.75" x14ac:dyDescent="0.2">
      <c r="A29" s="288" t="str">
        <f>IF(INDEX('CoC Ranking Data'!$A$1:$CB$106,ROW($E29),4)&lt;&gt;"",INDEX('CoC Ranking Data'!$A$1:$CB$106,ROW($E29),4),"")</f>
        <v>Housing Development Corporation of NEPA</v>
      </c>
      <c r="B29" s="288" t="str">
        <f>IF(INDEX('CoC Ranking Data'!$A$1:$CB$101,ROW($E29),5)&lt;&gt;"",INDEX('CoC Ranking Data'!$A$1:$CB$101,ROW($E29),5),"")</f>
        <v>HDC SHP 3 2016</v>
      </c>
      <c r="C29" s="289" t="str">
        <f>IF(INDEX('CoC Ranking Data'!$A$1:$CB$105,ROW($E29),7)&lt;&gt;"",INDEX('CoC Ranking Data'!$A$1:$CB$105,ROW($E29),7),"")</f>
        <v>PH</v>
      </c>
      <c r="D29" s="303">
        <f>IF(INDEX('CoC Ranking Data'!$A$1:$CB$105,ROW($E29),15)&lt;&gt;"",INDEX('CoC Ranking Data'!$A$1:$CB$105,ROW($E29),15),"")</f>
        <v>1</v>
      </c>
      <c r="E29" s="8" t="str">
        <f t="shared" si="0"/>
        <v/>
      </c>
    </row>
    <row r="30" spans="1:5" s="9" customFormat="1" ht="12.75" x14ac:dyDescent="0.2">
      <c r="A30" s="288" t="str">
        <f>IF(INDEX('CoC Ranking Data'!$A$1:$CB$106,ROW($E30),4)&lt;&gt;"",INDEX('CoC Ranking Data'!$A$1:$CB$106,ROW($E30),4),"")</f>
        <v>Housing Development Corporation of NEPA</v>
      </c>
      <c r="B30" s="288" t="str">
        <f>IF(INDEX('CoC Ranking Data'!$A$1:$CB$101,ROW($E30),5)&lt;&gt;"",INDEX('CoC Ranking Data'!$A$1:$CB$101,ROW($E30),5),"")</f>
        <v>HDC SHP 6 2016</v>
      </c>
      <c r="C30" s="289" t="str">
        <f>IF(INDEX('CoC Ranking Data'!$A$1:$CB$105,ROW($E30),7)&lt;&gt;"",INDEX('CoC Ranking Data'!$A$1:$CB$105,ROW($E30),7),"")</f>
        <v>PH</v>
      </c>
      <c r="D30" s="303">
        <f>IF(INDEX('CoC Ranking Data'!$A$1:$CB$105,ROW($E30),15)&lt;&gt;"",INDEX('CoC Ranking Data'!$A$1:$CB$105,ROW($E30),15),"")</f>
        <v>1</v>
      </c>
      <c r="E30" s="8" t="str">
        <f t="shared" si="0"/>
        <v/>
      </c>
    </row>
    <row r="31" spans="1:5" s="9" customFormat="1" ht="12.75" x14ac:dyDescent="0.2">
      <c r="A31" s="288" t="str">
        <f>IF(INDEX('CoC Ranking Data'!$A$1:$CB$106,ROW($E31),4)&lt;&gt;"",INDEX('CoC Ranking Data'!$A$1:$CB$106,ROW($E31),4),"")</f>
        <v>Housing Transitions, Inc.</v>
      </c>
      <c r="B31" s="288" t="str">
        <f>IF(INDEX('CoC Ranking Data'!$A$1:$CB$101,ROW($E31),5)&lt;&gt;"",INDEX('CoC Ranking Data'!$A$1:$CB$101,ROW($E31),5),"")</f>
        <v>Nittany House Apartments</v>
      </c>
      <c r="C31" s="289" t="str">
        <f>IF(INDEX('CoC Ranking Data'!$A$1:$CB$105,ROW($E31),7)&lt;&gt;"",INDEX('CoC Ranking Data'!$A$1:$CB$105,ROW($E31),7),"")</f>
        <v>PH</v>
      </c>
      <c r="D31" s="303">
        <f>IF(INDEX('CoC Ranking Data'!$A$1:$CB$105,ROW($E31),15)&lt;&gt;"",INDEX('CoC Ranking Data'!$A$1:$CB$105,ROW($E31),15),"")</f>
        <v>1</v>
      </c>
      <c r="E31" s="8" t="str">
        <f t="shared" si="0"/>
        <v/>
      </c>
    </row>
    <row r="32" spans="1:5" s="9" customFormat="1" ht="12.75" x14ac:dyDescent="0.2">
      <c r="A32" s="288" t="str">
        <f>IF(INDEX('CoC Ranking Data'!$A$1:$CB$106,ROW($E32),4)&lt;&gt;"",INDEX('CoC Ranking Data'!$A$1:$CB$106,ROW($E32),4),"")</f>
        <v>Housing Transitions, Inc.</v>
      </c>
      <c r="B32" s="288" t="str">
        <f>IF(INDEX('CoC Ranking Data'!$A$1:$CB$101,ROW($E32),5)&lt;&gt;"",INDEX('CoC Ranking Data'!$A$1:$CB$101,ROW($E32),5),"")</f>
        <v>Nittany House Apartments II</v>
      </c>
      <c r="C32" s="289" t="str">
        <f>IF(INDEX('CoC Ranking Data'!$A$1:$CB$105,ROW($E32),7)&lt;&gt;"",INDEX('CoC Ranking Data'!$A$1:$CB$105,ROW($E32),7),"")</f>
        <v>PH</v>
      </c>
      <c r="D32" s="303">
        <f>IF(INDEX('CoC Ranking Data'!$A$1:$CB$105,ROW($E32),15)&lt;&gt;"",INDEX('CoC Ranking Data'!$A$1:$CB$105,ROW($E32),15),"")</f>
        <v>1</v>
      </c>
      <c r="E32" s="8" t="str">
        <f t="shared" si="0"/>
        <v/>
      </c>
    </row>
    <row r="33" spans="1:5" s="9" customFormat="1" ht="12.75" x14ac:dyDescent="0.2">
      <c r="A33" s="288" t="str">
        <f>IF(INDEX('CoC Ranking Data'!$A$1:$CB$106,ROW($E33),4)&lt;&gt;"",INDEX('CoC Ranking Data'!$A$1:$CB$106,ROW($E33),4),"")</f>
        <v xml:space="preserve">Huntingdon House </v>
      </c>
      <c r="B33" s="288" t="str">
        <f>IF(INDEX('CoC Ranking Data'!$A$1:$CB$101,ROW($E33),5)&lt;&gt;"",INDEX('CoC Ranking Data'!$A$1:$CB$101,ROW($E33),5),"")</f>
        <v>Huntingdon House Rapid Rehousing Program</v>
      </c>
      <c r="C33" s="289" t="str">
        <f>IF(INDEX('CoC Ranking Data'!$A$1:$CB$105,ROW($E33),7)&lt;&gt;"",INDEX('CoC Ranking Data'!$A$1:$CB$105,ROW($E33),7),"")</f>
        <v>PH-RRH</v>
      </c>
      <c r="D33" s="303">
        <f>IF(INDEX('CoC Ranking Data'!$A$1:$CB$105,ROW($E33),15)&lt;&gt;"",INDEX('CoC Ranking Data'!$A$1:$CB$105,ROW($E33),15),"")</f>
        <v>0.72</v>
      </c>
      <c r="E33" s="8">
        <f t="shared" si="0"/>
        <v>0</v>
      </c>
    </row>
    <row r="34" spans="1:5" s="9" customFormat="1" ht="12.75" x14ac:dyDescent="0.2">
      <c r="A34" s="288" t="str">
        <f>IF(INDEX('CoC Ranking Data'!$A$1:$CB$106,ROW($E34),4)&lt;&gt;"",INDEX('CoC Ranking Data'!$A$1:$CB$106,ROW($E34),4),"")</f>
        <v>Lehigh County Housing Authority</v>
      </c>
      <c r="B34" s="288" t="str">
        <f>IF(INDEX('CoC Ranking Data'!$A$1:$CB$101,ROW($E34),5)&lt;&gt;"",INDEX('CoC Ranking Data'!$A$1:$CB$101,ROW($E34),5),"")</f>
        <v>LCHA S+C 2018</v>
      </c>
      <c r="C34" s="289" t="str">
        <f>IF(INDEX('CoC Ranking Data'!$A$1:$CB$105,ROW($E34),7)&lt;&gt;"",INDEX('CoC Ranking Data'!$A$1:$CB$105,ROW($E34),7),"")</f>
        <v>PH</v>
      </c>
      <c r="D34" s="303">
        <f>IF(INDEX('CoC Ranking Data'!$A$1:$CB$105,ROW($E34),15)&lt;&gt;"",INDEX('CoC Ranking Data'!$A$1:$CB$105,ROW($E34),15),"")</f>
        <v>1</v>
      </c>
      <c r="E34" s="8" t="str">
        <f t="shared" si="0"/>
        <v/>
      </c>
    </row>
    <row r="35" spans="1:5" s="9" customFormat="1" ht="12.75" x14ac:dyDescent="0.2">
      <c r="A35" s="288" t="str">
        <f>IF(INDEX('CoC Ranking Data'!$A$1:$CB$106,ROW($E35),4)&lt;&gt;"",INDEX('CoC Ranking Data'!$A$1:$CB$106,ROW($E35),4),"")</f>
        <v>Northampton County Housing Authority</v>
      </c>
      <c r="B35" s="288" t="str">
        <f>IF(INDEX('CoC Ranking Data'!$A$1:$CB$101,ROW($E35),5)&lt;&gt;"",INDEX('CoC Ranking Data'!$A$1:$CB$101,ROW($E35),5),"")</f>
        <v>NCHA S+C 2018</v>
      </c>
      <c r="C35" s="289" t="str">
        <f>IF(INDEX('CoC Ranking Data'!$A$1:$CB$105,ROW($E35),7)&lt;&gt;"",INDEX('CoC Ranking Data'!$A$1:$CB$105,ROW($E35),7),"")</f>
        <v>PH</v>
      </c>
      <c r="D35" s="303">
        <f>IF(INDEX('CoC Ranking Data'!$A$1:$CB$105,ROW($E35),15)&lt;&gt;"",INDEX('CoC Ranking Data'!$A$1:$CB$105,ROW($E35),15),"")</f>
        <v>1</v>
      </c>
      <c r="E35" s="8" t="str">
        <f t="shared" si="0"/>
        <v/>
      </c>
    </row>
    <row r="36" spans="1:5" s="9" customFormat="1" ht="12.75" x14ac:dyDescent="0.2">
      <c r="A36" s="288" t="str">
        <f>IF(INDEX('CoC Ranking Data'!$A$1:$CB$106,ROW($E36),4)&lt;&gt;"",INDEX('CoC Ranking Data'!$A$1:$CB$106,ROW($E36),4),"")</f>
        <v>Northern Cambria Community Development Corporation</v>
      </c>
      <c r="B36" s="288" t="str">
        <f>IF(INDEX('CoC Ranking Data'!$A$1:$CB$101,ROW($E36),5)&lt;&gt;"",INDEX('CoC Ranking Data'!$A$1:$CB$101,ROW($E36),5),"")</f>
        <v>Independence Gardens Renewal Project Application FY 2018</v>
      </c>
      <c r="C36" s="289" t="str">
        <f>IF(INDEX('CoC Ranking Data'!$A$1:$CB$105,ROW($E36),7)&lt;&gt;"",INDEX('CoC Ranking Data'!$A$1:$CB$105,ROW($E36),7),"")</f>
        <v>PH</v>
      </c>
      <c r="D36" s="303">
        <f>IF(INDEX('CoC Ranking Data'!$A$1:$CB$105,ROW($E36),15)&lt;&gt;"",INDEX('CoC Ranking Data'!$A$1:$CB$105,ROW($E36),15),"")</f>
        <v>1</v>
      </c>
      <c r="E36" s="8" t="str">
        <f t="shared" si="0"/>
        <v/>
      </c>
    </row>
    <row r="37" spans="1:5" s="9" customFormat="1" ht="12.75" x14ac:dyDescent="0.2">
      <c r="A37" s="288" t="str">
        <f>IF(INDEX('CoC Ranking Data'!$A$1:$CB$106,ROW($E37),4)&lt;&gt;"",INDEX('CoC Ranking Data'!$A$1:$CB$106,ROW($E37),4),"")</f>
        <v>Northern Cambria Community Development Corporation</v>
      </c>
      <c r="B37" s="288" t="str">
        <f>IF(INDEX('CoC Ranking Data'!$A$1:$CB$101,ROW($E37),5)&lt;&gt;"",INDEX('CoC Ranking Data'!$A$1:$CB$101,ROW($E37),5),"")</f>
        <v>Schoolhouse Gardens Renewal Project Application FY 2018</v>
      </c>
      <c r="C37" s="289" t="str">
        <f>IF(INDEX('CoC Ranking Data'!$A$1:$CB$105,ROW($E37),7)&lt;&gt;"",INDEX('CoC Ranking Data'!$A$1:$CB$105,ROW($E37),7),"")</f>
        <v>PH</v>
      </c>
      <c r="D37" s="303">
        <f>IF(INDEX('CoC Ranking Data'!$A$1:$CB$105,ROW($E37),15)&lt;&gt;"",INDEX('CoC Ranking Data'!$A$1:$CB$105,ROW($E37),15),"")</f>
        <v>1</v>
      </c>
      <c r="E37" s="8" t="str">
        <f t="shared" si="0"/>
        <v/>
      </c>
    </row>
    <row r="38" spans="1:5" s="9" customFormat="1" ht="12.75" x14ac:dyDescent="0.2">
      <c r="A38" s="288" t="str">
        <f>IF(INDEX('CoC Ranking Data'!$A$1:$CB$106,ROW($E38),4)&lt;&gt;"",INDEX('CoC Ranking Data'!$A$1:$CB$106,ROW($E38),4),"")</f>
        <v>Resources for Human Development, Inc.</v>
      </c>
      <c r="B38" s="288" t="str">
        <f>IF(INDEX('CoC Ranking Data'!$A$1:$CB$101,ROW($E38),5)&lt;&gt;"",INDEX('CoC Ranking Data'!$A$1:$CB$101,ROW($E38),5),"")</f>
        <v>Crossroads Family</v>
      </c>
      <c r="C38" s="289" t="str">
        <f>IF(INDEX('CoC Ranking Data'!$A$1:$CB$105,ROW($E38),7)&lt;&gt;"",INDEX('CoC Ranking Data'!$A$1:$CB$105,ROW($E38),7),"")</f>
        <v>PH</v>
      </c>
      <c r="D38" s="303">
        <f>IF(INDEX('CoC Ranking Data'!$A$1:$CB$105,ROW($E38),15)&lt;&gt;"",INDEX('CoC Ranking Data'!$A$1:$CB$105,ROW($E38),15),"")</f>
        <v>1</v>
      </c>
      <c r="E38" s="8" t="str">
        <f t="shared" si="0"/>
        <v/>
      </c>
    </row>
    <row r="39" spans="1:5" s="9" customFormat="1" ht="12.75" x14ac:dyDescent="0.2">
      <c r="A39" s="288" t="str">
        <f>IF(INDEX('CoC Ranking Data'!$A$1:$CB$106,ROW($E39),4)&lt;&gt;"",INDEX('CoC Ranking Data'!$A$1:$CB$106,ROW($E39),4),"")</f>
        <v>Resources for Human Development, Inc.</v>
      </c>
      <c r="B39" s="288" t="str">
        <f>IF(INDEX('CoC Ranking Data'!$A$1:$CB$101,ROW($E39),5)&lt;&gt;"",INDEX('CoC Ranking Data'!$A$1:$CB$101,ROW($E39),5),"")</f>
        <v>Crossroads Housing Bonus</v>
      </c>
      <c r="C39" s="289" t="str">
        <f>IF(INDEX('CoC Ranking Data'!$A$1:$CB$105,ROW($E39),7)&lt;&gt;"",INDEX('CoC Ranking Data'!$A$1:$CB$105,ROW($E39),7),"")</f>
        <v>PH</v>
      </c>
      <c r="D39" s="303">
        <f>IF(INDEX('CoC Ranking Data'!$A$1:$CB$105,ROW($E39),15)&lt;&gt;"",INDEX('CoC Ranking Data'!$A$1:$CB$105,ROW($E39),15),"")</f>
        <v>0.92</v>
      </c>
      <c r="E39" s="8" t="str">
        <f t="shared" si="0"/>
        <v/>
      </c>
    </row>
    <row r="40" spans="1:5" s="9" customFormat="1" ht="12.75" x14ac:dyDescent="0.2">
      <c r="A40" s="288" t="str">
        <f>IF(INDEX('CoC Ranking Data'!$A$1:$CB$106,ROW($E40),4)&lt;&gt;"",INDEX('CoC Ranking Data'!$A$1:$CB$106,ROW($E40),4),"")</f>
        <v>Resources for Human Development, Inc.</v>
      </c>
      <c r="B40" s="288" t="str">
        <f>IF(INDEX('CoC Ranking Data'!$A$1:$CB$101,ROW($E40),5)&lt;&gt;"",INDEX('CoC Ranking Data'!$A$1:$CB$101,ROW($E40),5),"")</f>
        <v>Crossroads Individual</v>
      </c>
      <c r="C40" s="289" t="str">
        <f>IF(INDEX('CoC Ranking Data'!$A$1:$CB$105,ROW($E40),7)&lt;&gt;"",INDEX('CoC Ranking Data'!$A$1:$CB$105,ROW($E40),7),"")</f>
        <v>PH</v>
      </c>
      <c r="D40" s="303">
        <f>IF(INDEX('CoC Ranking Data'!$A$1:$CB$105,ROW($E40),15)&lt;&gt;"",INDEX('CoC Ranking Data'!$A$1:$CB$105,ROW($E40),15),"")</f>
        <v>0.93</v>
      </c>
      <c r="E40" s="8" t="str">
        <f t="shared" si="0"/>
        <v/>
      </c>
    </row>
    <row r="41" spans="1:5" s="9" customFormat="1" ht="12.75" x14ac:dyDescent="0.2">
      <c r="A41" s="288" t="str">
        <f>IF(INDEX('CoC Ranking Data'!$A$1:$CB$106,ROW($E41),4)&lt;&gt;"",INDEX('CoC Ranking Data'!$A$1:$CB$106,ROW($E41),4),"")</f>
        <v>Resources for Human Development, Inc.</v>
      </c>
      <c r="B41" s="288" t="str">
        <f>IF(INDEX('CoC Ranking Data'!$A$1:$CB$101,ROW($E41),5)&lt;&gt;"",INDEX('CoC Ranking Data'!$A$1:$CB$101,ROW($E41),5),"")</f>
        <v>Crossroads Schuylkill Co. Permanent Supportive Housing</v>
      </c>
      <c r="C41" s="289" t="str">
        <f>IF(INDEX('CoC Ranking Data'!$A$1:$CB$105,ROW($E41),7)&lt;&gt;"",INDEX('CoC Ranking Data'!$A$1:$CB$105,ROW($E41),7),"")</f>
        <v>PH</v>
      </c>
      <c r="D41" s="303">
        <f>IF(INDEX('CoC Ranking Data'!$A$1:$CB$105,ROW($E41),15)&lt;&gt;"",INDEX('CoC Ranking Data'!$A$1:$CB$105,ROW($E41),15),"")</f>
        <v>0.89</v>
      </c>
      <c r="E41" s="8" t="str">
        <f t="shared" si="0"/>
        <v/>
      </c>
    </row>
    <row r="42" spans="1:5" s="9" customFormat="1" ht="12.75" x14ac:dyDescent="0.2">
      <c r="A42" s="288" t="str">
        <f>IF(INDEX('CoC Ranking Data'!$A$1:$CB$106,ROW($E42),4)&lt;&gt;"",INDEX('CoC Ranking Data'!$A$1:$CB$106,ROW($E42),4),"")</f>
        <v>Resources for Human Development, Inc.</v>
      </c>
      <c r="B42" s="288" t="str">
        <f>IF(INDEX('CoC Ranking Data'!$A$1:$CB$101,ROW($E42),5)&lt;&gt;"",INDEX('CoC Ranking Data'!$A$1:$CB$101,ROW($E42),5),"")</f>
        <v>LV ACT Housing Supports</v>
      </c>
      <c r="C42" s="289" t="str">
        <f>IF(INDEX('CoC Ranking Data'!$A$1:$CB$105,ROW($E42),7)&lt;&gt;"",INDEX('CoC Ranking Data'!$A$1:$CB$105,ROW($E42),7),"")</f>
        <v>PH</v>
      </c>
      <c r="D42" s="303">
        <f>IF(INDEX('CoC Ranking Data'!$A$1:$CB$105,ROW($E42),15)&lt;&gt;"",INDEX('CoC Ranking Data'!$A$1:$CB$105,ROW($E42),15),"")</f>
        <v>0.91</v>
      </c>
      <c r="E42" s="8" t="str">
        <f t="shared" si="0"/>
        <v/>
      </c>
    </row>
    <row r="43" spans="1:5" s="9" customFormat="1" ht="12.75" x14ac:dyDescent="0.2">
      <c r="A43" s="288" t="str">
        <f>IF(INDEX('CoC Ranking Data'!$A$1:$CB$106,ROW($E43),4)&lt;&gt;"",INDEX('CoC Ranking Data'!$A$1:$CB$106,ROW($E43),4),"")</f>
        <v>Tableland Services, Inc.</v>
      </c>
      <c r="B43" s="288" t="str">
        <f>IF(INDEX('CoC Ranking Data'!$A$1:$CB$101,ROW($E43),5)&lt;&gt;"",INDEX('CoC Ranking Data'!$A$1:$CB$101,ROW($E43),5),"")</f>
        <v>SHP Transitional Housing Project</v>
      </c>
      <c r="C43" s="289" t="str">
        <f>IF(INDEX('CoC Ranking Data'!$A$1:$CB$105,ROW($E43),7)&lt;&gt;"",INDEX('CoC Ranking Data'!$A$1:$CB$105,ROW($E43),7),"")</f>
        <v>PH-RRH</v>
      </c>
      <c r="D43" s="303">
        <f>IF(INDEX('CoC Ranking Data'!$A$1:$CB$105,ROW($E43),15)&lt;&gt;"",INDEX('CoC Ranking Data'!$A$1:$CB$105,ROW($E43),15),"")</f>
        <v>0.92</v>
      </c>
      <c r="E43" s="8">
        <f t="shared" si="0"/>
        <v>4</v>
      </c>
    </row>
    <row r="44" spans="1:5" s="9" customFormat="1" ht="12.75" x14ac:dyDescent="0.2">
      <c r="A44" s="288" t="str">
        <f>IF(INDEX('CoC Ranking Data'!$A$1:$CB$106,ROW($E44),4)&lt;&gt;"",INDEX('CoC Ranking Data'!$A$1:$CB$106,ROW($E44),4),"")</f>
        <v>Tableland Services, Inc.</v>
      </c>
      <c r="B44" s="288" t="str">
        <f>IF(INDEX('CoC Ranking Data'!$A$1:$CB$101,ROW($E44),5)&lt;&gt;"",INDEX('CoC Ranking Data'!$A$1:$CB$101,ROW($E44),5),"")</f>
        <v>Tableland PSH Expansion</v>
      </c>
      <c r="C44" s="289" t="str">
        <f>IF(INDEX('CoC Ranking Data'!$A$1:$CB$105,ROW($E44),7)&lt;&gt;"",INDEX('CoC Ranking Data'!$A$1:$CB$105,ROW($E44),7),"")</f>
        <v>PH</v>
      </c>
      <c r="D44" s="303">
        <f>IF(INDEX('CoC Ranking Data'!$A$1:$CB$105,ROW($E44),15)&lt;&gt;"",INDEX('CoC Ranking Data'!$A$1:$CB$105,ROW($E44),15),"")</f>
        <v>1</v>
      </c>
      <c r="E44" s="8" t="str">
        <f t="shared" si="0"/>
        <v/>
      </c>
    </row>
    <row r="45" spans="1:5" s="9" customFormat="1" ht="12.75" x14ac:dyDescent="0.2">
      <c r="A45" s="288" t="str">
        <f>IF(INDEX('CoC Ranking Data'!$A$1:$CB$106,ROW($E45),4)&lt;&gt;"",INDEX('CoC Ranking Data'!$A$1:$CB$106,ROW($E45),4),"")</f>
        <v>The Lehigh Conference of Churches</v>
      </c>
      <c r="B45" s="288" t="str">
        <f>IF(INDEX('CoC Ranking Data'!$A$1:$CB$101,ROW($E45),5)&lt;&gt;"",INDEX('CoC Ranking Data'!$A$1:$CB$101,ROW($E45),5),"")</f>
        <v>Outreach and Case Management for the Disabled, Chronically Homeless</v>
      </c>
      <c r="C45" s="289" t="str">
        <f>IF(INDEX('CoC Ranking Data'!$A$1:$CB$105,ROW($E45),7)&lt;&gt;"",INDEX('CoC Ranking Data'!$A$1:$CB$105,ROW($E45),7),"")</f>
        <v>SSO</v>
      </c>
      <c r="D45" s="303">
        <f>IF(INDEX('CoC Ranking Data'!$A$1:$CB$105,ROW($E45),15)&lt;&gt;"",INDEX('CoC Ranking Data'!$A$1:$CB$105,ROW($E45),15),"")</f>
        <v>1</v>
      </c>
      <c r="E45" s="8" t="str">
        <f t="shared" si="0"/>
        <v/>
      </c>
    </row>
    <row r="46" spans="1:5" s="9" customFormat="1" ht="12.75" x14ac:dyDescent="0.2">
      <c r="A46" s="288" t="str">
        <f>IF(INDEX('CoC Ranking Data'!$A$1:$CB$106,ROW($E46),4)&lt;&gt;"",INDEX('CoC Ranking Data'!$A$1:$CB$106,ROW($E46),4),"")</f>
        <v>The Lehigh Conference of Churches</v>
      </c>
      <c r="B46" s="288" t="str">
        <f>IF(INDEX('CoC Ranking Data'!$A$1:$CB$101,ROW($E46),5)&lt;&gt;"",INDEX('CoC Ranking Data'!$A$1:$CB$101,ROW($E46),5),"")</f>
        <v>Pathways Housing</v>
      </c>
      <c r="C46" s="289" t="str">
        <f>IF(INDEX('CoC Ranking Data'!$A$1:$CB$105,ROW($E46),7)&lt;&gt;"",INDEX('CoC Ranking Data'!$A$1:$CB$105,ROW($E46),7),"")</f>
        <v>PH</v>
      </c>
      <c r="D46" s="303">
        <f>IF(INDEX('CoC Ranking Data'!$A$1:$CB$105,ROW($E46),15)&lt;&gt;"",INDEX('CoC Ranking Data'!$A$1:$CB$105,ROW($E46),15),"")</f>
        <v>0.97</v>
      </c>
      <c r="E46" s="8" t="str">
        <f t="shared" si="0"/>
        <v/>
      </c>
    </row>
    <row r="47" spans="1:5" s="9" customFormat="1" ht="12.75" x14ac:dyDescent="0.2">
      <c r="A47" s="288" t="str">
        <f>IF(INDEX('CoC Ranking Data'!$A$1:$CB$106,ROW($E47),4)&lt;&gt;"",INDEX('CoC Ranking Data'!$A$1:$CB$106,ROW($E47),4),"")</f>
        <v>The Lehigh Conference of Churches</v>
      </c>
      <c r="B47" s="288" t="str">
        <f>IF(INDEX('CoC Ranking Data'!$A$1:$CB$101,ROW($E47),5)&lt;&gt;"",INDEX('CoC Ranking Data'!$A$1:$CB$101,ROW($E47),5),"")</f>
        <v>Pathways Housing 2</v>
      </c>
      <c r="C47" s="289" t="str">
        <f>IF(INDEX('CoC Ranking Data'!$A$1:$CB$105,ROW($E47),7)&lt;&gt;"",INDEX('CoC Ranking Data'!$A$1:$CB$105,ROW($E47),7),"")</f>
        <v>PH</v>
      </c>
      <c r="D47" s="303">
        <f>IF(INDEX('CoC Ranking Data'!$A$1:$CB$105,ROW($E47),15)&lt;&gt;"",INDEX('CoC Ranking Data'!$A$1:$CB$105,ROW($E47),15),"")</f>
        <v>1</v>
      </c>
      <c r="E47" s="8" t="str">
        <f t="shared" si="0"/>
        <v/>
      </c>
    </row>
    <row r="48" spans="1:5" s="9" customFormat="1" ht="12.75" x14ac:dyDescent="0.2">
      <c r="A48" s="288" t="str">
        <f>IF(INDEX('CoC Ranking Data'!$A$1:$CB$106,ROW($E48),4)&lt;&gt;"",INDEX('CoC Ranking Data'!$A$1:$CB$106,ROW($E48),4),"")</f>
        <v>The Lehigh Conference of Churches</v>
      </c>
      <c r="B48" s="288" t="str">
        <f>IF(INDEX('CoC Ranking Data'!$A$1:$CB$101,ROW($E48),5)&lt;&gt;"",INDEX('CoC Ranking Data'!$A$1:$CB$101,ROW($E48),5),"")</f>
        <v>Pathways TBRA for Families, Youth and Veterans</v>
      </c>
      <c r="C48" s="289" t="str">
        <f>IF(INDEX('CoC Ranking Data'!$A$1:$CB$105,ROW($E48),7)&lt;&gt;"",INDEX('CoC Ranking Data'!$A$1:$CB$105,ROW($E48),7),"")</f>
        <v>PH</v>
      </c>
      <c r="D48" s="303">
        <f>IF(INDEX('CoC Ranking Data'!$A$1:$CB$105,ROW($E48),15)&lt;&gt;"",INDEX('CoC Ranking Data'!$A$1:$CB$105,ROW($E48),15),"")</f>
        <v>1</v>
      </c>
      <c r="E48" s="8" t="str">
        <f t="shared" si="0"/>
        <v/>
      </c>
    </row>
    <row r="49" spans="1:5" s="9" customFormat="1" ht="12.75" x14ac:dyDescent="0.2">
      <c r="A49" s="288" t="str">
        <f>IF(INDEX('CoC Ranking Data'!$A$1:$CB$106,ROW($E49),4)&lt;&gt;"",INDEX('CoC Ranking Data'!$A$1:$CB$106,ROW($E49),4),"")</f>
        <v>The Lehigh Conference of Churches</v>
      </c>
      <c r="B49" s="288" t="str">
        <f>IF(INDEX('CoC Ranking Data'!$A$1:$CB$101,ROW($E49),5)&lt;&gt;"",INDEX('CoC Ranking Data'!$A$1:$CB$101,ROW($E49),5),"")</f>
        <v>Tenant-Based Rental Assistance for the Disabled,Chronically Homeless</v>
      </c>
      <c r="C49" s="289" t="str">
        <f>IF(INDEX('CoC Ranking Data'!$A$1:$CB$105,ROW($E49),7)&lt;&gt;"",INDEX('CoC Ranking Data'!$A$1:$CB$105,ROW($E49),7),"")</f>
        <v>PH</v>
      </c>
      <c r="D49" s="303">
        <f>IF(INDEX('CoC Ranking Data'!$A$1:$CB$105,ROW($E49),15)&lt;&gt;"",INDEX('CoC Ranking Data'!$A$1:$CB$105,ROW($E49),15),"")</f>
        <v>0.96</v>
      </c>
      <c r="E49" s="8" t="str">
        <f t="shared" si="0"/>
        <v/>
      </c>
    </row>
    <row r="50" spans="1:5" s="9" customFormat="1" ht="12.75" x14ac:dyDescent="0.2">
      <c r="A50" s="288" t="str">
        <f>IF(INDEX('CoC Ranking Data'!$A$1:$CB$106,ROW($E50),4)&lt;&gt;"",INDEX('CoC Ranking Data'!$A$1:$CB$106,ROW($E50),4),"")</f>
        <v>The Salvation Army, a New York Corporation</v>
      </c>
      <c r="B50" s="288" t="str">
        <f>IF(INDEX('CoC Ranking Data'!$A$1:$CB$101,ROW($E50),5)&lt;&gt;"",INDEX('CoC Ranking Data'!$A$1:$CB$101,ROW($E50),5),"")</f>
        <v>Allentown Hospitality House Permanent Housing Program</v>
      </c>
      <c r="C50" s="289" t="str">
        <f>IF(INDEX('CoC Ranking Data'!$A$1:$CB$105,ROW($E50),7)&lt;&gt;"",INDEX('CoC Ranking Data'!$A$1:$CB$105,ROW($E50),7),"")</f>
        <v>PH</v>
      </c>
      <c r="D50" s="303">
        <f>IF(INDEX('CoC Ranking Data'!$A$1:$CB$105,ROW($E50),15)&lt;&gt;"",INDEX('CoC Ranking Data'!$A$1:$CB$105,ROW($E50),15),"")</f>
        <v>1</v>
      </c>
      <c r="E50" s="8" t="str">
        <f t="shared" si="0"/>
        <v/>
      </c>
    </row>
    <row r="51" spans="1:5" s="9" customFormat="1" ht="12.75" x14ac:dyDescent="0.2">
      <c r="A51" s="288" t="str">
        <f>IF(INDEX('CoC Ranking Data'!$A$1:$CB$106,ROW($E51),4)&lt;&gt;"",INDEX('CoC Ranking Data'!$A$1:$CB$106,ROW($E51),4),"")</f>
        <v>The Salvation Army, a New York Corporation</v>
      </c>
      <c r="B51" s="288" t="str">
        <f>IF(INDEX('CoC Ranking Data'!$A$1:$CB$101,ROW($E51),5)&lt;&gt;"",INDEX('CoC Ranking Data'!$A$1:$CB$101,ROW($E51),5),"")</f>
        <v>Salvation Army Carlisle PH Project</v>
      </c>
      <c r="C51" s="289" t="str">
        <f>IF(INDEX('CoC Ranking Data'!$A$1:$CB$105,ROW($E51),7)&lt;&gt;"",INDEX('CoC Ranking Data'!$A$1:$CB$105,ROW($E51),7),"")</f>
        <v>PH</v>
      </c>
      <c r="D51" s="303">
        <f>IF(INDEX('CoC Ranking Data'!$A$1:$CB$105,ROW($E51),15)&lt;&gt;"",INDEX('CoC Ranking Data'!$A$1:$CB$105,ROW($E51),15),"")</f>
        <v>0.83</v>
      </c>
      <c r="E51" s="8" t="str">
        <f t="shared" si="0"/>
        <v/>
      </c>
    </row>
    <row r="52" spans="1:5" s="9" customFormat="1" ht="12.75" x14ac:dyDescent="0.2">
      <c r="A52" s="288" t="str">
        <f>IF(INDEX('CoC Ranking Data'!$A$1:$CB$106,ROW($E52),4)&lt;&gt;"",INDEX('CoC Ranking Data'!$A$1:$CB$106,ROW($E52),4),"")</f>
        <v>Valley Housing Development Corporation</v>
      </c>
      <c r="B52" s="288" t="str">
        <f>IF(INDEX('CoC Ranking Data'!$A$1:$CB$101,ROW($E52),5)&lt;&gt;"",INDEX('CoC Ranking Data'!$A$1:$CB$101,ROW($E52),5),"")</f>
        <v>VHDC SHP #2 &amp; #3 Consolidation 2018</v>
      </c>
      <c r="C52" s="289" t="str">
        <f>IF(INDEX('CoC Ranking Data'!$A$1:$CB$105,ROW($E52),7)&lt;&gt;"",INDEX('CoC Ranking Data'!$A$1:$CB$105,ROW($E52),7),"")</f>
        <v>PH</v>
      </c>
      <c r="D52" s="303">
        <f>IF(INDEX('CoC Ranking Data'!$A$1:$CB$105,ROW($E52),15)&lt;&gt;"",INDEX('CoC Ranking Data'!$A$1:$CB$105,ROW($E52),15),"")</f>
        <v>1</v>
      </c>
      <c r="E52" s="8" t="str">
        <f t="shared" si="0"/>
        <v/>
      </c>
    </row>
    <row r="53" spans="1:5" s="9" customFormat="1" ht="12.75" x14ac:dyDescent="0.2">
      <c r="A53" s="288" t="str">
        <f>IF(INDEX('CoC Ranking Data'!$A$1:$CB$106,ROW($E53),4)&lt;&gt;"",INDEX('CoC Ranking Data'!$A$1:$CB$106,ROW($E53),4),"")</f>
        <v>Valley Youth House Committee, Inc.</v>
      </c>
      <c r="B53" s="288" t="str">
        <f>IF(INDEX('CoC Ranking Data'!$A$1:$CB$101,ROW($E53),5)&lt;&gt;"",INDEX('CoC Ranking Data'!$A$1:$CB$101,ROW($E53),5),"")</f>
        <v>Lehigh Valley RRH for Families</v>
      </c>
      <c r="C53" s="289" t="str">
        <f>IF(INDEX('CoC Ranking Data'!$A$1:$CB$105,ROW($E53),7)&lt;&gt;"",INDEX('CoC Ranking Data'!$A$1:$CB$105,ROW($E53),7),"")</f>
        <v>PH-RRH</v>
      </c>
      <c r="D53" s="303">
        <f>IF(INDEX('CoC Ranking Data'!$A$1:$CB$105,ROW($E53),15)&lt;&gt;"",INDEX('CoC Ranking Data'!$A$1:$CB$105,ROW($E53),15),"")</f>
        <v>0.8</v>
      </c>
      <c r="E53" s="8">
        <f t="shared" si="0"/>
        <v>2</v>
      </c>
    </row>
    <row r="54" spans="1:5" s="9" customFormat="1" ht="12.75" x14ac:dyDescent="0.2">
      <c r="A54" s="288" t="str">
        <f>IF(INDEX('CoC Ranking Data'!$A$1:$CB$106,ROW($E54),4)&lt;&gt;"",INDEX('CoC Ranking Data'!$A$1:$CB$106,ROW($E54),4),"")</f>
        <v/>
      </c>
      <c r="B54" s="288" t="str">
        <f>IF(INDEX('CoC Ranking Data'!$A$1:$CB$101,ROW($E54),5)&lt;&gt;"",INDEX('CoC Ranking Data'!$A$1:$CB$101,ROW($E54),5),"")</f>
        <v/>
      </c>
      <c r="C54" s="289" t="str">
        <f>IF(INDEX('CoC Ranking Data'!$A$1:$CB$105,ROW($E54),7)&lt;&gt;"",INDEX('CoC Ranking Data'!$A$1:$CB$105,ROW($E54),7),"")</f>
        <v/>
      </c>
      <c r="D54" s="303" t="str">
        <f>IF(INDEX('CoC Ranking Data'!$A$1:$CB$105,ROW($E54),15)&lt;&gt;"",INDEX('CoC Ranking Data'!$A$1:$CB$105,ROW($E54),15),"")</f>
        <v/>
      </c>
      <c r="E54" s="8" t="str">
        <f t="shared" si="0"/>
        <v/>
      </c>
    </row>
    <row r="55" spans="1:5" s="9" customFormat="1" ht="12.75" x14ac:dyDescent="0.2">
      <c r="A55" s="288" t="str">
        <f>IF(INDEX('CoC Ranking Data'!$A$1:$CB$106,ROW($E55),4)&lt;&gt;"",INDEX('CoC Ranking Data'!$A$1:$CB$106,ROW($E55),4),"")</f>
        <v/>
      </c>
      <c r="B55" s="288" t="str">
        <f>IF(INDEX('CoC Ranking Data'!$A$1:$CB$101,ROW($E55),5)&lt;&gt;"",INDEX('CoC Ranking Data'!$A$1:$CB$101,ROW($E55),5),"")</f>
        <v/>
      </c>
      <c r="C55" s="289" t="str">
        <f>IF(INDEX('CoC Ranking Data'!$A$1:$CB$105,ROW($E55),7)&lt;&gt;"",INDEX('CoC Ranking Data'!$A$1:$CB$105,ROW($E55),7),"")</f>
        <v/>
      </c>
      <c r="D55" s="303" t="str">
        <f>IF(INDEX('CoC Ranking Data'!$A$1:$CB$105,ROW($E55),15)&lt;&gt;"",INDEX('CoC Ranking Data'!$A$1:$CB$105,ROW($E55),15),"")</f>
        <v/>
      </c>
      <c r="E55" s="8" t="str">
        <f t="shared" si="0"/>
        <v/>
      </c>
    </row>
    <row r="56" spans="1:5" x14ac:dyDescent="0.25">
      <c r="A56" s="288" t="str">
        <f>IF(INDEX('CoC Ranking Data'!$A$1:$CB$106,ROW($E56),4)&lt;&gt;"",INDEX('CoC Ranking Data'!$A$1:$CB$106,ROW($E56),4),"")</f>
        <v/>
      </c>
      <c r="B56" s="288" t="str">
        <f>IF(INDEX('CoC Ranking Data'!$A$1:$CB$101,ROW($E56),5)&lt;&gt;"",INDEX('CoC Ranking Data'!$A$1:$CB$101,ROW($E56),5),"")</f>
        <v/>
      </c>
      <c r="C56" s="289" t="str">
        <f>IF(INDEX('CoC Ranking Data'!$A$1:$CB$105,ROW($E56),7)&lt;&gt;"",INDEX('CoC Ranking Data'!$A$1:$CB$105,ROW($E56),7),"")</f>
        <v/>
      </c>
      <c r="D56" s="303" t="str">
        <f>IF(INDEX('CoC Ranking Data'!$A$1:$CB$105,ROW($E56),15)&lt;&gt;"",INDEX('CoC Ranking Data'!$A$1:$CB$105,ROW($E56),15),"")</f>
        <v/>
      </c>
      <c r="E56" s="8" t="str">
        <f t="shared" si="0"/>
        <v/>
      </c>
    </row>
    <row r="57" spans="1:5" x14ac:dyDescent="0.25">
      <c r="A57" s="288" t="str">
        <f>IF(INDEX('CoC Ranking Data'!$A$1:$CB$106,ROW($E57),4)&lt;&gt;"",INDEX('CoC Ranking Data'!$A$1:$CB$106,ROW($E57),4),"")</f>
        <v/>
      </c>
      <c r="B57" s="288" t="str">
        <f>IF(INDEX('CoC Ranking Data'!$A$1:$CB$101,ROW($E57),5)&lt;&gt;"",INDEX('CoC Ranking Data'!$A$1:$CB$101,ROW($E57),5),"")</f>
        <v/>
      </c>
      <c r="C57" s="289" t="str">
        <f>IF(INDEX('CoC Ranking Data'!$A$1:$CB$105,ROW($E57),7)&lt;&gt;"",INDEX('CoC Ranking Data'!$A$1:$CB$105,ROW($E57),7),"")</f>
        <v/>
      </c>
      <c r="D57" s="303" t="str">
        <f>IF(INDEX('CoC Ranking Data'!$A$1:$CB$105,ROW($E57),15)&lt;&gt;"",INDEX('CoC Ranking Data'!$A$1:$CB$105,ROW($E57),15),"")</f>
        <v/>
      </c>
      <c r="E57" s="8" t="str">
        <f t="shared" si="0"/>
        <v/>
      </c>
    </row>
    <row r="58" spans="1:5" x14ac:dyDescent="0.25">
      <c r="A58" s="288" t="str">
        <f>IF(INDEX('CoC Ranking Data'!$A$1:$CB$106,ROW($E58),4)&lt;&gt;"",INDEX('CoC Ranking Data'!$A$1:$CB$106,ROW($E58),4),"")</f>
        <v/>
      </c>
      <c r="B58" s="288" t="str">
        <f>IF(INDEX('CoC Ranking Data'!$A$1:$CB$101,ROW($E58),5)&lt;&gt;"",INDEX('CoC Ranking Data'!$A$1:$CB$101,ROW($E58),5),"")</f>
        <v/>
      </c>
      <c r="C58" s="289" t="str">
        <f>IF(INDEX('CoC Ranking Data'!$A$1:$CB$105,ROW($E58),7)&lt;&gt;"",INDEX('CoC Ranking Data'!$A$1:$CB$105,ROW($E58),7),"")</f>
        <v/>
      </c>
      <c r="D58" s="303" t="str">
        <f>IF(INDEX('CoC Ranking Data'!$A$1:$CB$105,ROW($E58),15)&lt;&gt;"",INDEX('CoC Ranking Data'!$A$1:$CB$105,ROW($E58),15),"")</f>
        <v/>
      </c>
      <c r="E58" s="8" t="str">
        <f t="shared" si="0"/>
        <v/>
      </c>
    </row>
    <row r="59" spans="1:5" x14ac:dyDescent="0.25">
      <c r="A59" s="288" t="str">
        <f>IF(INDEX('CoC Ranking Data'!$A$1:$CB$106,ROW($E59),4)&lt;&gt;"",INDEX('CoC Ranking Data'!$A$1:$CB$106,ROW($E59),4),"")</f>
        <v/>
      </c>
      <c r="B59" s="288" t="str">
        <f>IF(INDEX('CoC Ranking Data'!$A$1:$CB$101,ROW($E59),5)&lt;&gt;"",INDEX('CoC Ranking Data'!$A$1:$CB$101,ROW($E59),5),"")</f>
        <v/>
      </c>
      <c r="C59" s="289" t="str">
        <f>IF(INDEX('CoC Ranking Data'!$A$1:$CB$105,ROW($E59),7)&lt;&gt;"",INDEX('CoC Ranking Data'!$A$1:$CB$105,ROW($E59),7),"")</f>
        <v/>
      </c>
      <c r="D59" s="303" t="str">
        <f>IF(INDEX('CoC Ranking Data'!$A$1:$CB$105,ROW($E59),15)&lt;&gt;"",INDEX('CoC Ranking Data'!$A$1:$CB$105,ROW($E59),15),"")</f>
        <v/>
      </c>
      <c r="E59" s="8" t="str">
        <f t="shared" si="0"/>
        <v/>
      </c>
    </row>
    <row r="60" spans="1:5" x14ac:dyDescent="0.25">
      <c r="A60" s="288" t="str">
        <f>IF(INDEX('CoC Ranking Data'!$A$1:$CB$106,ROW($E60),4)&lt;&gt;"",INDEX('CoC Ranking Data'!$A$1:$CB$106,ROW($E60),4),"")</f>
        <v/>
      </c>
      <c r="B60" s="288" t="str">
        <f>IF(INDEX('CoC Ranking Data'!$A$1:$CB$101,ROW($E60),5)&lt;&gt;"",INDEX('CoC Ranking Data'!$A$1:$CB$101,ROW($E60),5),"")</f>
        <v/>
      </c>
      <c r="C60" s="289" t="str">
        <f>IF(INDEX('CoC Ranking Data'!$A$1:$CB$105,ROW($E60),7)&lt;&gt;"",INDEX('CoC Ranking Data'!$A$1:$CB$105,ROW($E60),7),"")</f>
        <v/>
      </c>
      <c r="D60" s="303" t="str">
        <f>IF(INDEX('CoC Ranking Data'!$A$1:$CB$105,ROW($E60),15)&lt;&gt;"",INDEX('CoC Ranking Data'!$A$1:$CB$105,ROW($E60),15),"")</f>
        <v/>
      </c>
      <c r="E60" s="8" t="str">
        <f t="shared" si="0"/>
        <v/>
      </c>
    </row>
    <row r="61" spans="1:5" x14ac:dyDescent="0.25">
      <c r="A61" s="288" t="str">
        <f>IF(INDEX('CoC Ranking Data'!$A$1:$CB$106,ROW($E61),4)&lt;&gt;"",INDEX('CoC Ranking Data'!$A$1:$CB$106,ROW($E61),4),"")</f>
        <v/>
      </c>
      <c r="B61" s="288" t="str">
        <f>IF(INDEX('CoC Ranking Data'!$A$1:$CB$101,ROW($E61),5)&lt;&gt;"",INDEX('CoC Ranking Data'!$A$1:$CB$101,ROW($E61),5),"")</f>
        <v/>
      </c>
      <c r="C61" s="289" t="str">
        <f>IF(INDEX('CoC Ranking Data'!$A$1:$CB$105,ROW($E61),7)&lt;&gt;"",INDEX('CoC Ranking Data'!$A$1:$CB$105,ROW($E61),7),"")</f>
        <v/>
      </c>
      <c r="D61" s="303" t="str">
        <f>IF(INDEX('CoC Ranking Data'!$A$1:$CB$105,ROW($E61),15)&lt;&gt;"",INDEX('CoC Ranking Data'!$A$1:$CB$105,ROW($E61),15),"")</f>
        <v/>
      </c>
      <c r="E61" s="8" t="str">
        <f t="shared" si="0"/>
        <v/>
      </c>
    </row>
    <row r="62" spans="1:5" x14ac:dyDescent="0.25">
      <c r="A62" s="288" t="str">
        <f>IF(INDEX('CoC Ranking Data'!$A$1:$CB$106,ROW($E62),4)&lt;&gt;"",INDEX('CoC Ranking Data'!$A$1:$CB$106,ROW($E62),4),"")</f>
        <v/>
      </c>
      <c r="B62" s="288" t="str">
        <f>IF(INDEX('CoC Ranking Data'!$A$1:$CB$101,ROW($E62),5)&lt;&gt;"",INDEX('CoC Ranking Data'!$A$1:$CB$101,ROW($E62),5),"")</f>
        <v/>
      </c>
      <c r="C62" s="289" t="str">
        <f>IF(INDEX('CoC Ranking Data'!$A$1:$CB$105,ROW($E62),7)&lt;&gt;"",INDEX('CoC Ranking Data'!$A$1:$CB$105,ROW($E62),7),"")</f>
        <v/>
      </c>
      <c r="D62" s="303" t="str">
        <f>IF(INDEX('CoC Ranking Data'!$A$1:$CB$105,ROW($E62),15)&lt;&gt;"",INDEX('CoC Ranking Data'!$A$1:$CB$105,ROW($E62),15),"")</f>
        <v/>
      </c>
      <c r="E62" s="8" t="str">
        <f t="shared" si="0"/>
        <v/>
      </c>
    </row>
    <row r="63" spans="1:5" x14ac:dyDescent="0.25">
      <c r="A63" s="288" t="str">
        <f>IF(INDEX('CoC Ranking Data'!$A$1:$CB$106,ROW($E63),4)&lt;&gt;"",INDEX('CoC Ranking Data'!$A$1:$CB$106,ROW($E63),4),"")</f>
        <v/>
      </c>
      <c r="B63" s="288" t="str">
        <f>IF(INDEX('CoC Ranking Data'!$A$1:$CB$101,ROW($E63),5)&lt;&gt;"",INDEX('CoC Ranking Data'!$A$1:$CB$101,ROW($E63),5),"")</f>
        <v/>
      </c>
      <c r="C63" s="289" t="str">
        <f>IF(INDEX('CoC Ranking Data'!$A$1:$CB$105,ROW($E63),7)&lt;&gt;"",INDEX('CoC Ranking Data'!$A$1:$CB$105,ROW($E63),7),"")</f>
        <v/>
      </c>
      <c r="D63" s="303" t="str">
        <f>IF(INDEX('CoC Ranking Data'!$A$1:$CB$105,ROW($E63),15)&lt;&gt;"",INDEX('CoC Ranking Data'!$A$1:$CB$105,ROW($E63),15),"")</f>
        <v/>
      </c>
      <c r="E63" s="8" t="str">
        <f t="shared" si="0"/>
        <v/>
      </c>
    </row>
    <row r="64" spans="1:5" x14ac:dyDescent="0.25">
      <c r="A64" s="288" t="str">
        <f>IF(INDEX('CoC Ranking Data'!$A$1:$CB$106,ROW($E64),4)&lt;&gt;"",INDEX('CoC Ranking Data'!$A$1:$CB$106,ROW($E64),4),"")</f>
        <v/>
      </c>
      <c r="B64" s="288" t="str">
        <f>IF(INDEX('CoC Ranking Data'!$A$1:$CB$101,ROW($E64),5)&lt;&gt;"",INDEX('CoC Ranking Data'!$A$1:$CB$101,ROW($E64),5),"")</f>
        <v/>
      </c>
      <c r="C64" s="289" t="str">
        <f>IF(INDEX('CoC Ranking Data'!$A$1:$CB$105,ROW($E64),7)&lt;&gt;"",INDEX('CoC Ranking Data'!$A$1:$CB$105,ROW($E64),7),"")</f>
        <v/>
      </c>
      <c r="D64" s="303" t="str">
        <f>IF(INDEX('CoC Ranking Data'!$A$1:$CB$105,ROW($E64),15)&lt;&gt;"",INDEX('CoC Ranking Data'!$A$1:$CB$105,ROW($E64),15),"")</f>
        <v/>
      </c>
      <c r="E64" s="8" t="str">
        <f t="shared" si="0"/>
        <v/>
      </c>
    </row>
    <row r="65" spans="1:5" x14ac:dyDescent="0.25">
      <c r="A65" s="288" t="str">
        <f>IF(INDEX('CoC Ranking Data'!$A$1:$CB$106,ROW($E65),4)&lt;&gt;"",INDEX('CoC Ranking Data'!$A$1:$CB$106,ROW($E65),4),"")</f>
        <v/>
      </c>
      <c r="B65" s="288" t="str">
        <f>IF(INDEX('CoC Ranking Data'!$A$1:$CB$101,ROW($E65),5)&lt;&gt;"",INDEX('CoC Ranking Data'!$A$1:$CB$101,ROW($E65),5),"")</f>
        <v/>
      </c>
      <c r="C65" s="289" t="str">
        <f>IF(INDEX('CoC Ranking Data'!$A$1:$CB$105,ROW($E65),7)&lt;&gt;"",INDEX('CoC Ranking Data'!$A$1:$CB$105,ROW($E65),7),"")</f>
        <v/>
      </c>
      <c r="D65" s="303" t="str">
        <f>IF(INDEX('CoC Ranking Data'!$A$1:$CB$105,ROW($E65),15)&lt;&gt;"",INDEX('CoC Ranking Data'!$A$1:$CB$105,ROW($E65),15),"")</f>
        <v/>
      </c>
      <c r="E65" s="8" t="str">
        <f t="shared" si="0"/>
        <v/>
      </c>
    </row>
    <row r="66" spans="1:5" x14ac:dyDescent="0.25">
      <c r="A66" s="288" t="str">
        <f>IF(INDEX('CoC Ranking Data'!$A$1:$CB$106,ROW($E66),4)&lt;&gt;"",INDEX('CoC Ranking Data'!$A$1:$CB$106,ROW($E66),4),"")</f>
        <v/>
      </c>
      <c r="B66" s="288" t="str">
        <f>IF(INDEX('CoC Ranking Data'!$A$1:$CB$101,ROW($E66),5)&lt;&gt;"",INDEX('CoC Ranking Data'!$A$1:$CB$101,ROW($E66),5),"")</f>
        <v/>
      </c>
      <c r="C66" s="289" t="str">
        <f>IF(INDEX('CoC Ranking Data'!$A$1:$CB$105,ROW($E66),7)&lt;&gt;"",INDEX('CoC Ranking Data'!$A$1:$CB$105,ROW($E66),7),"")</f>
        <v/>
      </c>
      <c r="D66" s="303" t="str">
        <f>IF(INDEX('CoC Ranking Data'!$A$1:$CB$105,ROW($E66),15)&lt;&gt;"",INDEX('CoC Ranking Data'!$A$1:$CB$105,ROW($E66),15),"")</f>
        <v/>
      </c>
      <c r="E66" s="8" t="str">
        <f t="shared" si="0"/>
        <v/>
      </c>
    </row>
    <row r="67" spans="1:5" x14ac:dyDescent="0.25">
      <c r="A67" s="288" t="str">
        <f>IF(INDEX('CoC Ranking Data'!$A$1:$CB$106,ROW($E67),4)&lt;&gt;"",INDEX('CoC Ranking Data'!$A$1:$CB$106,ROW($E67),4),"")</f>
        <v/>
      </c>
      <c r="B67" s="288" t="str">
        <f>IF(INDEX('CoC Ranking Data'!$A$1:$CB$101,ROW($E67),5)&lt;&gt;"",INDEX('CoC Ranking Data'!$A$1:$CB$101,ROW($E67),5),"")</f>
        <v/>
      </c>
      <c r="C67" s="289" t="str">
        <f>IF(INDEX('CoC Ranking Data'!$A$1:$CB$105,ROW($E67),7)&lt;&gt;"",INDEX('CoC Ranking Data'!$A$1:$CB$105,ROW($E67),7),"")</f>
        <v/>
      </c>
      <c r="D67" s="303" t="str">
        <f>IF(INDEX('CoC Ranking Data'!$A$1:$CB$105,ROW($E67),15)&lt;&gt;"",INDEX('CoC Ranking Data'!$A$1:$CB$105,ROW($E67),15),"")</f>
        <v/>
      </c>
      <c r="E67" s="8" t="str">
        <f t="shared" si="0"/>
        <v/>
      </c>
    </row>
    <row r="68" spans="1:5" x14ac:dyDescent="0.25">
      <c r="A68" s="288" t="str">
        <f>IF(INDEX('CoC Ranking Data'!$A$1:$CB$106,ROW($E68),4)&lt;&gt;"",INDEX('CoC Ranking Data'!$A$1:$CB$106,ROW($E68),4),"")</f>
        <v/>
      </c>
      <c r="B68" s="288" t="str">
        <f>IF(INDEX('CoC Ranking Data'!$A$1:$CB$101,ROW($E68),5)&lt;&gt;"",INDEX('CoC Ranking Data'!$A$1:$CB$101,ROW($E68),5),"")</f>
        <v/>
      </c>
      <c r="C68" s="289" t="str">
        <f>IF(INDEX('CoC Ranking Data'!$A$1:$CB$105,ROW($E68),7)&lt;&gt;"",INDEX('CoC Ranking Data'!$A$1:$CB$105,ROW($E68),7),"")</f>
        <v/>
      </c>
      <c r="D68" s="303" t="str">
        <f>IF(INDEX('CoC Ranking Data'!$A$1:$CB$105,ROW($E68),15)&lt;&gt;"",INDEX('CoC Ranking Data'!$A$1:$CB$105,ROW($E68),15),"")</f>
        <v/>
      </c>
      <c r="E68" s="8" t="str">
        <f t="shared" si="0"/>
        <v/>
      </c>
    </row>
    <row r="69" spans="1:5" x14ac:dyDescent="0.25">
      <c r="A69" s="288" t="str">
        <f>IF(INDEX('CoC Ranking Data'!$A$1:$CB$106,ROW($E69),4)&lt;&gt;"",INDEX('CoC Ranking Data'!$A$1:$CB$106,ROW($E69),4),"")</f>
        <v/>
      </c>
      <c r="B69" s="288" t="str">
        <f>IF(INDEX('CoC Ranking Data'!$A$1:$CB$101,ROW($E69),5)&lt;&gt;"",INDEX('CoC Ranking Data'!$A$1:$CB$101,ROW($E69),5),"")</f>
        <v/>
      </c>
      <c r="C69" s="289" t="str">
        <f>IF(INDEX('CoC Ranking Data'!$A$1:$CB$105,ROW($E69),7)&lt;&gt;"",INDEX('CoC Ranking Data'!$A$1:$CB$105,ROW($E69),7),"")</f>
        <v/>
      </c>
      <c r="D69" s="303" t="str">
        <f>IF(INDEX('CoC Ranking Data'!$A$1:$CB$105,ROW($E69),15)&lt;&gt;"",INDEX('CoC Ranking Data'!$A$1:$CB$105,ROW($E69),15),"")</f>
        <v/>
      </c>
      <c r="E69" s="8" t="str">
        <f t="shared" si="0"/>
        <v/>
      </c>
    </row>
    <row r="70" spans="1:5" x14ac:dyDescent="0.25">
      <c r="A70" s="288" t="str">
        <f>IF(INDEX('CoC Ranking Data'!$A$1:$CB$106,ROW($E70),4)&lt;&gt;"",INDEX('CoC Ranking Data'!$A$1:$CB$106,ROW($E70),4),"")</f>
        <v/>
      </c>
      <c r="B70" s="288" t="str">
        <f>IF(INDEX('CoC Ranking Data'!$A$1:$CB$101,ROW($E70),5)&lt;&gt;"",INDEX('CoC Ranking Data'!$A$1:$CB$101,ROW($E70),5),"")</f>
        <v/>
      </c>
      <c r="C70" s="289" t="str">
        <f>IF(INDEX('CoC Ranking Data'!$A$1:$CB$105,ROW($E70),7)&lt;&gt;"",INDEX('CoC Ranking Data'!$A$1:$CB$105,ROW($E70),7),"")</f>
        <v/>
      </c>
      <c r="D70" s="303" t="str">
        <f>IF(INDEX('CoC Ranking Data'!$A$1:$CB$105,ROW($E70),15)&lt;&gt;"",INDEX('CoC Ranking Data'!$A$1:$CB$105,ROW($E70),15),"")</f>
        <v/>
      </c>
      <c r="E70" s="8" t="str">
        <f t="shared" si="0"/>
        <v/>
      </c>
    </row>
    <row r="71" spans="1:5" x14ac:dyDescent="0.25">
      <c r="A71" s="288" t="str">
        <f>IF(INDEX('CoC Ranking Data'!$A$1:$CB$106,ROW($E71),4)&lt;&gt;"",INDEX('CoC Ranking Data'!$A$1:$CB$106,ROW($E71),4),"")</f>
        <v/>
      </c>
      <c r="B71" s="288" t="str">
        <f>IF(INDEX('CoC Ranking Data'!$A$1:$CB$101,ROW($E71),5)&lt;&gt;"",INDEX('CoC Ranking Data'!$A$1:$CB$101,ROW($E71),5),"")</f>
        <v/>
      </c>
      <c r="C71" s="289" t="str">
        <f>IF(INDEX('CoC Ranking Data'!$A$1:$CB$105,ROW($E71),7)&lt;&gt;"",INDEX('CoC Ranking Data'!$A$1:$CB$105,ROW($E71),7),"")</f>
        <v/>
      </c>
      <c r="D71" s="303" t="str">
        <f>IF(INDEX('CoC Ranking Data'!$A$1:$CB$105,ROW($E71),15)&lt;&gt;"",INDEX('CoC Ranking Data'!$A$1:$CB$105,ROW($E71),15),"")</f>
        <v/>
      </c>
      <c r="E71" s="8" t="str">
        <f t="shared" si="0"/>
        <v/>
      </c>
    </row>
    <row r="72" spans="1:5" x14ac:dyDescent="0.25">
      <c r="A72" s="288" t="str">
        <f>IF(INDEX('CoC Ranking Data'!$A$1:$CB$106,ROW($E72),4)&lt;&gt;"",INDEX('CoC Ranking Data'!$A$1:$CB$106,ROW($E72),4),"")</f>
        <v/>
      </c>
      <c r="B72" s="288" t="str">
        <f>IF(INDEX('CoC Ranking Data'!$A$1:$CB$101,ROW($E72),5)&lt;&gt;"",INDEX('CoC Ranking Data'!$A$1:$CB$101,ROW($E72),5),"")</f>
        <v/>
      </c>
      <c r="C72" s="289" t="str">
        <f>IF(INDEX('CoC Ranking Data'!$A$1:$CB$105,ROW($E72),7)&lt;&gt;"",INDEX('CoC Ranking Data'!$A$1:$CB$105,ROW($E72),7),"")</f>
        <v/>
      </c>
      <c r="D72" s="303" t="str">
        <f>IF(INDEX('CoC Ranking Data'!$A$1:$CB$105,ROW($E72),15)&lt;&gt;"",INDEX('CoC Ranking Data'!$A$1:$CB$105,ROW($E72),15),"")</f>
        <v/>
      </c>
      <c r="E72" s="8" t="str">
        <f t="shared" si="0"/>
        <v/>
      </c>
    </row>
    <row r="73" spans="1:5" x14ac:dyDescent="0.25">
      <c r="A73" s="288" t="str">
        <f>IF(INDEX('CoC Ranking Data'!$A$1:$CB$106,ROW($E73),4)&lt;&gt;"",INDEX('CoC Ranking Data'!$A$1:$CB$106,ROW($E73),4),"")</f>
        <v/>
      </c>
      <c r="B73" s="288" t="str">
        <f>IF(INDEX('CoC Ranking Data'!$A$1:$CB$101,ROW($E73),5)&lt;&gt;"",INDEX('CoC Ranking Data'!$A$1:$CB$101,ROW($E73),5),"")</f>
        <v/>
      </c>
      <c r="C73" s="289" t="str">
        <f>IF(INDEX('CoC Ranking Data'!$A$1:$CB$105,ROW($E73),7)&lt;&gt;"",INDEX('CoC Ranking Data'!$A$1:$CB$105,ROW($E73),7),"")</f>
        <v/>
      </c>
      <c r="D73" s="303" t="str">
        <f>IF(INDEX('CoC Ranking Data'!$A$1:$CB$105,ROW($E73),15)&lt;&gt;"",INDEX('CoC Ranking Data'!$A$1:$CB$105,ROW($E73),15),"")</f>
        <v/>
      </c>
      <c r="E73" s="8" t="str">
        <f t="shared" si="0"/>
        <v/>
      </c>
    </row>
    <row r="74" spans="1:5" x14ac:dyDescent="0.25">
      <c r="A74" s="288" t="str">
        <f>IF(INDEX('CoC Ranking Data'!$A$1:$CB$106,ROW($E74),4)&lt;&gt;"",INDEX('CoC Ranking Data'!$A$1:$CB$106,ROW($E74),4),"")</f>
        <v/>
      </c>
      <c r="B74" s="288" t="str">
        <f>IF(INDEX('CoC Ranking Data'!$A$1:$CB$101,ROW($E74),5)&lt;&gt;"",INDEX('CoC Ranking Data'!$A$1:$CB$101,ROW($E74),5),"")</f>
        <v/>
      </c>
      <c r="C74" s="289" t="str">
        <f>IF(INDEX('CoC Ranking Data'!$A$1:$CB$105,ROW($E74),7)&lt;&gt;"",INDEX('CoC Ranking Data'!$A$1:$CB$105,ROW($E74),7),"")</f>
        <v/>
      </c>
      <c r="D74" s="303" t="str">
        <f>IF(INDEX('CoC Ranking Data'!$A$1:$CB$105,ROW($E74),15)&lt;&gt;"",INDEX('CoC Ranking Data'!$A$1:$CB$105,ROW($E74),15),"")</f>
        <v/>
      </c>
      <c r="E74" s="8" t="str">
        <f t="shared" ref="E74:E101" si="1">IF(AND(A74&lt;&gt;"",D74&lt;&gt;""),IF(C74="PH-RRH",IF(D74&gt;=1,10,IF(AND(D74 &lt; 1, D74 &gt;= 0.95),7,IF(AND(D74 &lt; 0.95, D74 &gt;= 0.85),4, IF(AND(D74 &lt; 0.85, D74 &gt;= 0.8),2,0)))),""),"")</f>
        <v/>
      </c>
    </row>
    <row r="75" spans="1:5" x14ac:dyDescent="0.25">
      <c r="A75" s="288" t="str">
        <f>IF(INDEX('CoC Ranking Data'!$A$1:$CB$106,ROW($E75),4)&lt;&gt;"",INDEX('CoC Ranking Data'!$A$1:$CB$106,ROW($E75),4),"")</f>
        <v/>
      </c>
      <c r="B75" s="288" t="str">
        <f>IF(INDEX('CoC Ranking Data'!$A$1:$CB$101,ROW($E75),5)&lt;&gt;"",INDEX('CoC Ranking Data'!$A$1:$CB$101,ROW($E75),5),"")</f>
        <v/>
      </c>
      <c r="C75" s="289" t="str">
        <f>IF(INDEX('CoC Ranking Data'!$A$1:$CB$105,ROW($E75),7)&lt;&gt;"",INDEX('CoC Ranking Data'!$A$1:$CB$105,ROW($E75),7),"")</f>
        <v/>
      </c>
      <c r="D75" s="303" t="str">
        <f>IF(INDEX('CoC Ranking Data'!$A$1:$CB$105,ROW($E75),15)&lt;&gt;"",INDEX('CoC Ranking Data'!$A$1:$CB$105,ROW($E75),15),"")</f>
        <v/>
      </c>
      <c r="E75" s="8" t="str">
        <f t="shared" si="1"/>
        <v/>
      </c>
    </row>
    <row r="76" spans="1:5" x14ac:dyDescent="0.25">
      <c r="A76" s="288" t="str">
        <f>IF(INDEX('CoC Ranking Data'!$A$1:$CB$106,ROW($E76),4)&lt;&gt;"",INDEX('CoC Ranking Data'!$A$1:$CB$106,ROW($E76),4),"")</f>
        <v/>
      </c>
      <c r="B76" s="288" t="str">
        <f>IF(INDEX('CoC Ranking Data'!$A$1:$CB$101,ROW($E76),5)&lt;&gt;"",INDEX('CoC Ranking Data'!$A$1:$CB$101,ROW($E76),5),"")</f>
        <v/>
      </c>
      <c r="C76" s="289" t="str">
        <f>IF(INDEX('CoC Ranking Data'!$A$1:$CB$105,ROW($E76),7)&lt;&gt;"",INDEX('CoC Ranking Data'!$A$1:$CB$105,ROW($E76),7),"")</f>
        <v/>
      </c>
      <c r="D76" s="303" t="str">
        <f>IF(INDEX('CoC Ranking Data'!$A$1:$CB$105,ROW($E76),15)&lt;&gt;"",INDEX('CoC Ranking Data'!$A$1:$CB$105,ROW($E76),15),"")</f>
        <v/>
      </c>
      <c r="E76" s="8" t="str">
        <f t="shared" si="1"/>
        <v/>
      </c>
    </row>
    <row r="77" spans="1:5" x14ac:dyDescent="0.25">
      <c r="A77" s="288" t="str">
        <f>IF(INDEX('CoC Ranking Data'!$A$1:$CB$106,ROW($E77),4)&lt;&gt;"",INDEX('CoC Ranking Data'!$A$1:$CB$106,ROW($E77),4),"")</f>
        <v/>
      </c>
      <c r="B77" s="288" t="str">
        <f>IF(INDEX('CoC Ranking Data'!$A$1:$CB$101,ROW($E77),5)&lt;&gt;"",INDEX('CoC Ranking Data'!$A$1:$CB$101,ROW($E77),5),"")</f>
        <v/>
      </c>
      <c r="C77" s="289" t="str">
        <f>IF(INDEX('CoC Ranking Data'!$A$1:$CB$105,ROW($E77),7)&lt;&gt;"",INDEX('CoC Ranking Data'!$A$1:$CB$105,ROW($E77),7),"")</f>
        <v/>
      </c>
      <c r="D77" s="303" t="str">
        <f>IF(INDEX('CoC Ranking Data'!$A$1:$CB$105,ROW($E77),15)&lt;&gt;"",INDEX('CoC Ranking Data'!$A$1:$CB$105,ROW($E77),15),"")</f>
        <v/>
      </c>
      <c r="E77" s="8" t="str">
        <f t="shared" si="1"/>
        <v/>
      </c>
    </row>
    <row r="78" spans="1:5" x14ac:dyDescent="0.25">
      <c r="A78" s="288" t="str">
        <f>IF(INDEX('CoC Ranking Data'!$A$1:$CB$106,ROW($E78),4)&lt;&gt;"",INDEX('CoC Ranking Data'!$A$1:$CB$106,ROW($E78),4),"")</f>
        <v/>
      </c>
      <c r="B78" s="288" t="str">
        <f>IF(INDEX('CoC Ranking Data'!$A$1:$CB$101,ROW($E78),5)&lt;&gt;"",INDEX('CoC Ranking Data'!$A$1:$CB$101,ROW($E78),5),"")</f>
        <v/>
      </c>
      <c r="C78" s="289" t="str">
        <f>IF(INDEX('CoC Ranking Data'!$A$1:$CB$105,ROW($E78),7)&lt;&gt;"",INDEX('CoC Ranking Data'!$A$1:$CB$105,ROW($E78),7),"")</f>
        <v/>
      </c>
      <c r="D78" s="303" t="str">
        <f>IF(INDEX('CoC Ranking Data'!$A$1:$CB$105,ROW($E78),15)&lt;&gt;"",INDEX('CoC Ranking Data'!$A$1:$CB$105,ROW($E78),15),"")</f>
        <v/>
      </c>
      <c r="E78" s="8" t="str">
        <f t="shared" si="1"/>
        <v/>
      </c>
    </row>
    <row r="79" spans="1:5" x14ac:dyDescent="0.25">
      <c r="A79" s="288" t="str">
        <f>IF(INDEX('CoC Ranking Data'!$A$1:$CB$106,ROW($E79),4)&lt;&gt;"",INDEX('CoC Ranking Data'!$A$1:$CB$106,ROW($E79),4),"")</f>
        <v/>
      </c>
      <c r="B79" s="288" t="str">
        <f>IF(INDEX('CoC Ranking Data'!$A$1:$CB$101,ROW($E79),5)&lt;&gt;"",INDEX('CoC Ranking Data'!$A$1:$CB$101,ROW($E79),5),"")</f>
        <v/>
      </c>
      <c r="C79" s="289" t="str">
        <f>IF(INDEX('CoC Ranking Data'!$A$1:$CB$105,ROW($E79),7)&lt;&gt;"",INDEX('CoC Ranking Data'!$A$1:$CB$105,ROW($E79),7),"")</f>
        <v/>
      </c>
      <c r="D79" s="303" t="str">
        <f>IF(INDEX('CoC Ranking Data'!$A$1:$CB$105,ROW($E79),15)&lt;&gt;"",INDEX('CoC Ranking Data'!$A$1:$CB$105,ROW($E79),15),"")</f>
        <v/>
      </c>
      <c r="E79" s="8" t="str">
        <f t="shared" si="1"/>
        <v/>
      </c>
    </row>
    <row r="80" spans="1:5" x14ac:dyDescent="0.25">
      <c r="A80" s="288" t="str">
        <f>IF(INDEX('CoC Ranking Data'!$A$1:$CB$106,ROW($E80),4)&lt;&gt;"",INDEX('CoC Ranking Data'!$A$1:$CB$106,ROW($E80),4),"")</f>
        <v/>
      </c>
      <c r="B80" s="288" t="str">
        <f>IF(INDEX('CoC Ranking Data'!$A$1:$CB$101,ROW($E80),5)&lt;&gt;"",INDEX('CoC Ranking Data'!$A$1:$CB$101,ROW($E80),5),"")</f>
        <v/>
      </c>
      <c r="C80" s="289" t="str">
        <f>IF(INDEX('CoC Ranking Data'!$A$1:$CB$105,ROW($E80),7)&lt;&gt;"",INDEX('CoC Ranking Data'!$A$1:$CB$105,ROW($E80),7),"")</f>
        <v/>
      </c>
      <c r="D80" s="303" t="str">
        <f>IF(INDEX('CoC Ranking Data'!$A$1:$CB$105,ROW($E80),15)&lt;&gt;"",INDEX('CoC Ranking Data'!$A$1:$CB$105,ROW($E80),15),"")</f>
        <v/>
      </c>
      <c r="E80" s="8" t="str">
        <f t="shared" si="1"/>
        <v/>
      </c>
    </row>
    <row r="81" spans="1:5" x14ac:dyDescent="0.25">
      <c r="A81" s="288" t="str">
        <f>IF(INDEX('CoC Ranking Data'!$A$1:$CB$106,ROW($E81),4)&lt;&gt;"",INDEX('CoC Ranking Data'!$A$1:$CB$106,ROW($E81),4),"")</f>
        <v/>
      </c>
      <c r="B81" s="288" t="str">
        <f>IF(INDEX('CoC Ranking Data'!$A$1:$CB$101,ROW($E81),5)&lt;&gt;"",INDEX('CoC Ranking Data'!$A$1:$CB$101,ROW($E81),5),"")</f>
        <v/>
      </c>
      <c r="C81" s="289" t="str">
        <f>IF(INDEX('CoC Ranking Data'!$A$1:$CB$105,ROW($E81),7)&lt;&gt;"",INDEX('CoC Ranking Data'!$A$1:$CB$105,ROW($E81),7),"")</f>
        <v/>
      </c>
      <c r="D81" s="303" t="str">
        <f>IF(INDEX('CoC Ranking Data'!$A$1:$CB$105,ROW($E81),15)&lt;&gt;"",INDEX('CoC Ranking Data'!$A$1:$CB$105,ROW($E81),15),"")</f>
        <v/>
      </c>
      <c r="E81" s="8" t="str">
        <f t="shared" si="1"/>
        <v/>
      </c>
    </row>
    <row r="82" spans="1:5" x14ac:dyDescent="0.25">
      <c r="A82" s="288" t="str">
        <f>IF(INDEX('CoC Ranking Data'!$A$1:$CB$106,ROW($E82),4)&lt;&gt;"",INDEX('CoC Ranking Data'!$A$1:$CB$106,ROW($E82),4),"")</f>
        <v/>
      </c>
      <c r="B82" s="288" t="str">
        <f>IF(INDEX('CoC Ranking Data'!$A$1:$CB$101,ROW($E82),5)&lt;&gt;"",INDEX('CoC Ranking Data'!$A$1:$CB$101,ROW($E82),5),"")</f>
        <v/>
      </c>
      <c r="C82" s="289" t="str">
        <f>IF(INDEX('CoC Ranking Data'!$A$1:$CB$105,ROW($E82),7)&lt;&gt;"",INDEX('CoC Ranking Data'!$A$1:$CB$105,ROW($E82),7),"")</f>
        <v/>
      </c>
      <c r="D82" s="303" t="str">
        <f>IF(INDEX('CoC Ranking Data'!$A$1:$CB$105,ROW($E82),15)&lt;&gt;"",INDEX('CoC Ranking Data'!$A$1:$CB$105,ROW($E82),15),"")</f>
        <v/>
      </c>
      <c r="E82" s="8" t="str">
        <f t="shared" si="1"/>
        <v/>
      </c>
    </row>
    <row r="83" spans="1:5" x14ac:dyDescent="0.25">
      <c r="A83" s="288" t="str">
        <f>IF(INDEX('CoC Ranking Data'!$A$1:$CB$106,ROW($E83),4)&lt;&gt;"",INDEX('CoC Ranking Data'!$A$1:$CB$106,ROW($E83),4),"")</f>
        <v/>
      </c>
      <c r="B83" s="288" t="str">
        <f>IF(INDEX('CoC Ranking Data'!$A$1:$CB$101,ROW($E83),5)&lt;&gt;"",INDEX('CoC Ranking Data'!$A$1:$CB$101,ROW($E83),5),"")</f>
        <v/>
      </c>
      <c r="C83" s="289" t="str">
        <f>IF(INDEX('CoC Ranking Data'!$A$1:$CB$105,ROW($E83),7)&lt;&gt;"",INDEX('CoC Ranking Data'!$A$1:$CB$105,ROW($E83),7),"")</f>
        <v/>
      </c>
      <c r="D83" s="303" t="str">
        <f>IF(INDEX('CoC Ranking Data'!$A$1:$CB$105,ROW($E83),15)&lt;&gt;"",INDEX('CoC Ranking Data'!$A$1:$CB$105,ROW($E83),15),"")</f>
        <v/>
      </c>
      <c r="E83" s="8" t="str">
        <f t="shared" si="1"/>
        <v/>
      </c>
    </row>
    <row r="84" spans="1:5" x14ac:dyDescent="0.25">
      <c r="A84" s="288" t="str">
        <f>IF(INDEX('CoC Ranking Data'!$A$1:$CB$106,ROW($E84),4)&lt;&gt;"",INDEX('CoC Ranking Data'!$A$1:$CB$106,ROW($E84),4),"")</f>
        <v/>
      </c>
      <c r="B84" s="288" t="str">
        <f>IF(INDEX('CoC Ranking Data'!$A$1:$CB$101,ROW($E84),5)&lt;&gt;"",INDEX('CoC Ranking Data'!$A$1:$CB$101,ROW($E84),5),"")</f>
        <v/>
      </c>
      <c r="C84" s="289" t="str">
        <f>IF(INDEX('CoC Ranking Data'!$A$1:$CB$105,ROW($E84),7)&lt;&gt;"",INDEX('CoC Ranking Data'!$A$1:$CB$105,ROW($E84),7),"")</f>
        <v/>
      </c>
      <c r="D84" s="303" t="str">
        <f>IF(INDEX('CoC Ranking Data'!$A$1:$CB$105,ROW($E84),15)&lt;&gt;"",INDEX('CoC Ranking Data'!$A$1:$CB$105,ROW($E84),15),"")</f>
        <v/>
      </c>
      <c r="E84" s="8" t="str">
        <f t="shared" si="1"/>
        <v/>
      </c>
    </row>
    <row r="85" spans="1:5" x14ac:dyDescent="0.25">
      <c r="A85" s="288" t="str">
        <f>IF(INDEX('CoC Ranking Data'!$A$1:$CB$106,ROW($E85),4)&lt;&gt;"",INDEX('CoC Ranking Data'!$A$1:$CB$106,ROW($E85),4),"")</f>
        <v/>
      </c>
      <c r="B85" s="288" t="str">
        <f>IF(INDEX('CoC Ranking Data'!$A$1:$CB$101,ROW($E85),5)&lt;&gt;"",INDEX('CoC Ranking Data'!$A$1:$CB$101,ROW($E85),5),"")</f>
        <v/>
      </c>
      <c r="C85" s="289" t="str">
        <f>IF(INDEX('CoC Ranking Data'!$A$1:$CB$105,ROW($E85),7)&lt;&gt;"",INDEX('CoC Ranking Data'!$A$1:$CB$105,ROW($E85),7),"")</f>
        <v/>
      </c>
      <c r="D85" s="303" t="str">
        <f>IF(INDEX('CoC Ranking Data'!$A$1:$CB$105,ROW($E85),15)&lt;&gt;"",INDEX('CoC Ranking Data'!$A$1:$CB$105,ROW($E85),15),"")</f>
        <v/>
      </c>
      <c r="E85" s="8" t="str">
        <f t="shared" si="1"/>
        <v/>
      </c>
    </row>
    <row r="86" spans="1:5" x14ac:dyDescent="0.25">
      <c r="A86" s="288" t="str">
        <f>IF(INDEX('CoC Ranking Data'!$A$1:$CB$106,ROW($E86),4)&lt;&gt;"",INDEX('CoC Ranking Data'!$A$1:$CB$106,ROW($E86),4),"")</f>
        <v/>
      </c>
      <c r="B86" s="288" t="str">
        <f>IF(INDEX('CoC Ranking Data'!$A$1:$CB$101,ROW($E86),5)&lt;&gt;"",INDEX('CoC Ranking Data'!$A$1:$CB$101,ROW($E86),5),"")</f>
        <v/>
      </c>
      <c r="C86" s="289" t="str">
        <f>IF(INDEX('CoC Ranking Data'!$A$1:$CB$105,ROW($E86),7)&lt;&gt;"",INDEX('CoC Ranking Data'!$A$1:$CB$105,ROW($E86),7),"")</f>
        <v/>
      </c>
      <c r="D86" s="303" t="str">
        <f>IF(INDEX('CoC Ranking Data'!$A$1:$CB$105,ROW($E86),15)&lt;&gt;"",INDEX('CoC Ranking Data'!$A$1:$CB$105,ROW($E86),15),"")</f>
        <v/>
      </c>
      <c r="E86" s="8" t="str">
        <f t="shared" si="1"/>
        <v/>
      </c>
    </row>
    <row r="87" spans="1:5" x14ac:dyDescent="0.25">
      <c r="A87" s="288" t="str">
        <f>IF(INDEX('CoC Ranking Data'!$A$1:$CB$106,ROW($E87),4)&lt;&gt;"",INDEX('CoC Ranking Data'!$A$1:$CB$106,ROW($E87),4),"")</f>
        <v/>
      </c>
      <c r="B87" s="288" t="str">
        <f>IF(INDEX('CoC Ranking Data'!$A$1:$CB$101,ROW($E87),5)&lt;&gt;"",INDEX('CoC Ranking Data'!$A$1:$CB$101,ROW($E87),5),"")</f>
        <v/>
      </c>
      <c r="C87" s="289" t="str">
        <f>IF(INDEX('CoC Ranking Data'!$A$1:$CB$105,ROW($E87),7)&lt;&gt;"",INDEX('CoC Ranking Data'!$A$1:$CB$105,ROW($E87),7),"")</f>
        <v/>
      </c>
      <c r="D87" s="303" t="str">
        <f>IF(INDEX('CoC Ranking Data'!$A$1:$CB$105,ROW($E87),15)&lt;&gt;"",INDEX('CoC Ranking Data'!$A$1:$CB$105,ROW($E87),15),"")</f>
        <v/>
      </c>
      <c r="E87" s="8" t="str">
        <f t="shared" si="1"/>
        <v/>
      </c>
    </row>
    <row r="88" spans="1:5" x14ac:dyDescent="0.25">
      <c r="A88" s="288" t="str">
        <f>IF(INDEX('CoC Ranking Data'!$A$1:$CB$106,ROW($E88),4)&lt;&gt;"",INDEX('CoC Ranking Data'!$A$1:$CB$106,ROW($E88),4),"")</f>
        <v/>
      </c>
      <c r="B88" s="288" t="str">
        <f>IF(INDEX('CoC Ranking Data'!$A$1:$CB$101,ROW($E88),5)&lt;&gt;"",INDEX('CoC Ranking Data'!$A$1:$CB$101,ROW($E88),5),"")</f>
        <v/>
      </c>
      <c r="C88" s="289" t="str">
        <f>IF(INDEX('CoC Ranking Data'!$A$1:$CB$105,ROW($E88),7)&lt;&gt;"",INDEX('CoC Ranking Data'!$A$1:$CB$105,ROW($E88),7),"")</f>
        <v/>
      </c>
      <c r="D88" s="303" t="str">
        <f>IF(INDEX('CoC Ranking Data'!$A$1:$CB$105,ROW($E88),15)&lt;&gt;"",INDEX('CoC Ranking Data'!$A$1:$CB$105,ROW($E88),15),"")</f>
        <v/>
      </c>
      <c r="E88" s="8" t="str">
        <f t="shared" si="1"/>
        <v/>
      </c>
    </row>
    <row r="89" spans="1:5" x14ac:dyDescent="0.25">
      <c r="A89" s="288" t="str">
        <f>IF(INDEX('CoC Ranking Data'!$A$1:$CB$106,ROW($E89),4)&lt;&gt;"",INDEX('CoC Ranking Data'!$A$1:$CB$106,ROW($E89),4),"")</f>
        <v/>
      </c>
      <c r="B89" s="288" t="str">
        <f>IF(INDEX('CoC Ranking Data'!$A$1:$CB$101,ROW($E89),5)&lt;&gt;"",INDEX('CoC Ranking Data'!$A$1:$CB$101,ROW($E89),5),"")</f>
        <v/>
      </c>
      <c r="C89" s="289" t="str">
        <f>IF(INDEX('CoC Ranking Data'!$A$1:$CB$105,ROW($E89),7)&lt;&gt;"",INDEX('CoC Ranking Data'!$A$1:$CB$105,ROW($E89),7),"")</f>
        <v/>
      </c>
      <c r="D89" s="303" t="str">
        <f>IF(INDEX('CoC Ranking Data'!$A$1:$CB$105,ROW($E89),15)&lt;&gt;"",INDEX('CoC Ranking Data'!$A$1:$CB$105,ROW($E89),15),"")</f>
        <v/>
      </c>
      <c r="E89" s="8" t="str">
        <f t="shared" si="1"/>
        <v/>
      </c>
    </row>
    <row r="90" spans="1:5" x14ac:dyDescent="0.25">
      <c r="A90" s="288" t="str">
        <f>IF(INDEX('CoC Ranking Data'!$A$1:$CB$106,ROW($E90),4)&lt;&gt;"",INDEX('CoC Ranking Data'!$A$1:$CB$106,ROW($E90),4),"")</f>
        <v/>
      </c>
      <c r="B90" s="288" t="str">
        <f>IF(INDEX('CoC Ranking Data'!$A$1:$CB$101,ROW($E90),5)&lt;&gt;"",INDEX('CoC Ranking Data'!$A$1:$CB$101,ROW($E90),5),"")</f>
        <v/>
      </c>
      <c r="C90" s="289" t="str">
        <f>IF(INDEX('CoC Ranking Data'!$A$1:$CB$105,ROW($E90),7)&lt;&gt;"",INDEX('CoC Ranking Data'!$A$1:$CB$105,ROW($E90),7),"")</f>
        <v/>
      </c>
      <c r="D90" s="303" t="str">
        <f>IF(INDEX('CoC Ranking Data'!$A$1:$CB$105,ROW($E90),15)&lt;&gt;"",INDEX('CoC Ranking Data'!$A$1:$CB$105,ROW($E90),15),"")</f>
        <v/>
      </c>
      <c r="E90" s="8" t="str">
        <f t="shared" si="1"/>
        <v/>
      </c>
    </row>
    <row r="91" spans="1:5" x14ac:dyDescent="0.25">
      <c r="A91" s="288" t="str">
        <f>IF(INDEX('CoC Ranking Data'!$A$1:$CB$106,ROW($E91),4)&lt;&gt;"",INDEX('CoC Ranking Data'!$A$1:$CB$106,ROW($E91),4),"")</f>
        <v/>
      </c>
      <c r="B91" s="288" t="str">
        <f>IF(INDEX('CoC Ranking Data'!$A$1:$CB$101,ROW($E91),5)&lt;&gt;"",INDEX('CoC Ranking Data'!$A$1:$CB$101,ROW($E91),5),"")</f>
        <v/>
      </c>
      <c r="C91" s="289" t="str">
        <f>IF(INDEX('CoC Ranking Data'!$A$1:$CB$105,ROW($E91),7)&lt;&gt;"",INDEX('CoC Ranking Data'!$A$1:$CB$105,ROW($E91),7),"")</f>
        <v/>
      </c>
      <c r="D91" s="303" t="str">
        <f>IF(INDEX('CoC Ranking Data'!$A$1:$CB$105,ROW($E91),15)&lt;&gt;"",INDEX('CoC Ranking Data'!$A$1:$CB$105,ROW($E91),15),"")</f>
        <v/>
      </c>
      <c r="E91" s="8" t="str">
        <f t="shared" si="1"/>
        <v/>
      </c>
    </row>
    <row r="92" spans="1:5" x14ac:dyDescent="0.25">
      <c r="A92" s="288" t="str">
        <f>IF(INDEX('CoC Ranking Data'!$A$1:$CB$106,ROW($E92),4)&lt;&gt;"",INDEX('CoC Ranking Data'!$A$1:$CB$106,ROW($E92),4),"")</f>
        <v/>
      </c>
      <c r="B92" s="288" t="str">
        <f>IF(INDEX('CoC Ranking Data'!$A$1:$CB$101,ROW($E92),5)&lt;&gt;"",INDEX('CoC Ranking Data'!$A$1:$CB$101,ROW($E92),5),"")</f>
        <v/>
      </c>
      <c r="C92" s="289" t="str">
        <f>IF(INDEX('CoC Ranking Data'!$A$1:$CB$105,ROW($E92),7)&lt;&gt;"",INDEX('CoC Ranking Data'!$A$1:$CB$105,ROW($E92),7),"")</f>
        <v/>
      </c>
      <c r="D92" s="303" t="str">
        <f>IF(INDEX('CoC Ranking Data'!$A$1:$CB$105,ROW($E92),15)&lt;&gt;"",INDEX('CoC Ranking Data'!$A$1:$CB$105,ROW($E92),15),"")</f>
        <v/>
      </c>
      <c r="E92" s="8" t="str">
        <f t="shared" si="1"/>
        <v/>
      </c>
    </row>
    <row r="93" spans="1:5" x14ac:dyDescent="0.25">
      <c r="A93" s="288" t="str">
        <f>IF(INDEX('CoC Ranking Data'!$A$1:$CB$106,ROW($E93),4)&lt;&gt;"",INDEX('CoC Ranking Data'!$A$1:$CB$106,ROW($E93),4),"")</f>
        <v/>
      </c>
      <c r="B93" s="288" t="str">
        <f>IF(INDEX('CoC Ranking Data'!$A$1:$CB$101,ROW($E93),5)&lt;&gt;"",INDEX('CoC Ranking Data'!$A$1:$CB$101,ROW($E93),5),"")</f>
        <v/>
      </c>
      <c r="C93" s="289" t="str">
        <f>IF(INDEX('CoC Ranking Data'!$A$1:$CB$105,ROW($E93),7)&lt;&gt;"",INDEX('CoC Ranking Data'!$A$1:$CB$105,ROW($E93),7),"")</f>
        <v/>
      </c>
      <c r="D93" s="303" t="str">
        <f>IF(INDEX('CoC Ranking Data'!$A$1:$CB$105,ROW($E93),15)&lt;&gt;"",INDEX('CoC Ranking Data'!$A$1:$CB$105,ROW($E93),15),"")</f>
        <v/>
      </c>
      <c r="E93" s="8" t="str">
        <f t="shared" si="1"/>
        <v/>
      </c>
    </row>
    <row r="94" spans="1:5" x14ac:dyDescent="0.25">
      <c r="A94" s="288" t="str">
        <f>IF(INDEX('CoC Ranking Data'!$A$1:$CB$106,ROW($E94),4)&lt;&gt;"",INDEX('CoC Ranking Data'!$A$1:$CB$106,ROW($E94),4),"")</f>
        <v/>
      </c>
      <c r="B94" s="288" t="str">
        <f>IF(INDEX('CoC Ranking Data'!$A$1:$CB$101,ROW($E94),5)&lt;&gt;"",INDEX('CoC Ranking Data'!$A$1:$CB$101,ROW($E94),5),"")</f>
        <v/>
      </c>
      <c r="C94" s="289" t="str">
        <f>IF(INDEX('CoC Ranking Data'!$A$1:$CB$105,ROW($E94),7)&lt;&gt;"",INDEX('CoC Ranking Data'!$A$1:$CB$105,ROW($E94),7),"")</f>
        <v/>
      </c>
      <c r="D94" s="303" t="str">
        <f>IF(INDEX('CoC Ranking Data'!$A$1:$CB$105,ROW($E94),15)&lt;&gt;"",INDEX('CoC Ranking Data'!$A$1:$CB$105,ROW($E94),15),"")</f>
        <v/>
      </c>
      <c r="E94" s="8" t="str">
        <f t="shared" si="1"/>
        <v/>
      </c>
    </row>
    <row r="95" spans="1:5" x14ac:dyDescent="0.25">
      <c r="A95" s="288" t="str">
        <f>IF(INDEX('CoC Ranking Data'!$A$1:$CB$106,ROW($E95),4)&lt;&gt;"",INDEX('CoC Ranking Data'!$A$1:$CB$106,ROW($E95),4),"")</f>
        <v/>
      </c>
      <c r="B95" s="288" t="str">
        <f>IF(INDEX('CoC Ranking Data'!$A$1:$CB$101,ROW($E95),5)&lt;&gt;"",INDEX('CoC Ranking Data'!$A$1:$CB$101,ROW($E95),5),"")</f>
        <v/>
      </c>
      <c r="C95" s="289" t="str">
        <f>IF(INDEX('CoC Ranking Data'!$A$1:$CB$105,ROW($E95),7)&lt;&gt;"",INDEX('CoC Ranking Data'!$A$1:$CB$105,ROW($E95),7),"")</f>
        <v/>
      </c>
      <c r="D95" s="303" t="str">
        <f>IF(INDEX('CoC Ranking Data'!$A$1:$CB$105,ROW($E95),15)&lt;&gt;"",INDEX('CoC Ranking Data'!$A$1:$CB$105,ROW($E95),15),"")</f>
        <v/>
      </c>
      <c r="E95" s="8" t="str">
        <f t="shared" si="1"/>
        <v/>
      </c>
    </row>
    <row r="96" spans="1:5" x14ac:dyDescent="0.25">
      <c r="A96" s="288" t="str">
        <f>IF(INDEX('CoC Ranking Data'!$A$1:$CB$106,ROW($E96),4)&lt;&gt;"",INDEX('CoC Ranking Data'!$A$1:$CB$106,ROW($E96),4),"")</f>
        <v/>
      </c>
      <c r="B96" s="288" t="str">
        <f>IF(INDEX('CoC Ranking Data'!$A$1:$CB$101,ROW($E96),5)&lt;&gt;"",INDEX('CoC Ranking Data'!$A$1:$CB$101,ROW($E96),5),"")</f>
        <v/>
      </c>
      <c r="C96" s="289" t="str">
        <f>IF(INDEX('CoC Ranking Data'!$A$1:$CB$105,ROW($E96),7)&lt;&gt;"",INDEX('CoC Ranking Data'!$A$1:$CB$105,ROW($E96),7),"")</f>
        <v/>
      </c>
      <c r="D96" s="303" t="str">
        <f>IF(INDEX('CoC Ranking Data'!$A$1:$CB$105,ROW($E96),15)&lt;&gt;"",INDEX('CoC Ranking Data'!$A$1:$CB$105,ROW($E96),15),"")</f>
        <v/>
      </c>
      <c r="E96" s="8" t="str">
        <f t="shared" si="1"/>
        <v/>
      </c>
    </row>
    <row r="97" spans="1:5" x14ac:dyDescent="0.25">
      <c r="A97" s="288" t="str">
        <f>IF(INDEX('CoC Ranking Data'!$A$1:$CB$106,ROW($E97),4)&lt;&gt;"",INDEX('CoC Ranking Data'!$A$1:$CB$106,ROW($E97),4),"")</f>
        <v/>
      </c>
      <c r="B97" s="288" t="str">
        <f>IF(INDEX('CoC Ranking Data'!$A$1:$CB$101,ROW($E97),5)&lt;&gt;"",INDEX('CoC Ranking Data'!$A$1:$CB$101,ROW($E97),5),"")</f>
        <v/>
      </c>
      <c r="C97" s="289" t="str">
        <f>IF(INDEX('CoC Ranking Data'!$A$1:$CB$105,ROW($E97),7)&lt;&gt;"",INDEX('CoC Ranking Data'!$A$1:$CB$105,ROW($E97),7),"")</f>
        <v/>
      </c>
      <c r="D97" s="303" t="str">
        <f>IF(INDEX('CoC Ranking Data'!$A$1:$CB$105,ROW($E97),15)&lt;&gt;"",INDEX('CoC Ranking Data'!$A$1:$CB$105,ROW($E97),15),"")</f>
        <v/>
      </c>
      <c r="E97" s="8" t="str">
        <f t="shared" si="1"/>
        <v/>
      </c>
    </row>
    <row r="98" spans="1:5" x14ac:dyDescent="0.25">
      <c r="A98" s="288" t="str">
        <f>IF(INDEX('CoC Ranking Data'!$A$1:$CB$106,ROW($E98),4)&lt;&gt;"",INDEX('CoC Ranking Data'!$A$1:$CB$106,ROW($E98),4),"")</f>
        <v/>
      </c>
      <c r="B98" s="288" t="str">
        <f>IF(INDEX('CoC Ranking Data'!$A$1:$CB$101,ROW($E98),5)&lt;&gt;"",INDEX('CoC Ranking Data'!$A$1:$CB$101,ROW($E98),5),"")</f>
        <v/>
      </c>
      <c r="C98" s="289" t="str">
        <f>IF(INDEX('CoC Ranking Data'!$A$1:$CB$105,ROW($E98),7)&lt;&gt;"",INDEX('CoC Ranking Data'!$A$1:$CB$105,ROW($E98),7),"")</f>
        <v/>
      </c>
      <c r="D98" s="303" t="str">
        <f>IF(INDEX('CoC Ranking Data'!$A$1:$CB$105,ROW($E98),15)&lt;&gt;"",INDEX('CoC Ranking Data'!$A$1:$CB$105,ROW($E98),15),"")</f>
        <v/>
      </c>
      <c r="E98" s="8" t="str">
        <f t="shared" si="1"/>
        <v/>
      </c>
    </row>
    <row r="99" spans="1:5" x14ac:dyDescent="0.25">
      <c r="A99" s="288" t="str">
        <f>IF(INDEX('CoC Ranking Data'!$A$1:$CB$106,ROW($E99),4)&lt;&gt;"",INDEX('CoC Ranking Data'!$A$1:$CB$106,ROW($E99),4),"")</f>
        <v/>
      </c>
      <c r="B99" s="288" t="str">
        <f>IF(INDEX('CoC Ranking Data'!$A$1:$CB$101,ROW($E99),5)&lt;&gt;"",INDEX('CoC Ranking Data'!$A$1:$CB$101,ROW($E99),5),"")</f>
        <v/>
      </c>
      <c r="C99" s="289" t="str">
        <f>IF(INDEX('CoC Ranking Data'!$A$1:$CB$105,ROW($E99),7)&lt;&gt;"",INDEX('CoC Ranking Data'!$A$1:$CB$105,ROW($E99),7),"")</f>
        <v/>
      </c>
      <c r="D99" s="303" t="str">
        <f>IF(INDEX('CoC Ranking Data'!$A$1:$CB$105,ROW($E99),15)&lt;&gt;"",INDEX('CoC Ranking Data'!$A$1:$CB$105,ROW($E99),15),"")</f>
        <v/>
      </c>
      <c r="E99" s="8" t="str">
        <f t="shared" si="1"/>
        <v/>
      </c>
    </row>
    <row r="100" spans="1:5" x14ac:dyDescent="0.25">
      <c r="A100" s="288" t="str">
        <f>IF(INDEX('CoC Ranking Data'!$A$1:$CB$106,ROW($E100),4)&lt;&gt;"",INDEX('CoC Ranking Data'!$A$1:$CB$106,ROW($E100),4),"")</f>
        <v/>
      </c>
      <c r="B100" s="288" t="str">
        <f>IF(INDEX('CoC Ranking Data'!$A$1:$CB$101,ROW($E100),5)&lt;&gt;"",INDEX('CoC Ranking Data'!$A$1:$CB$101,ROW($E100),5),"")</f>
        <v/>
      </c>
      <c r="C100" s="289" t="str">
        <f>IF(INDEX('CoC Ranking Data'!$A$1:$CB$105,ROW($E100),7)&lt;&gt;"",INDEX('CoC Ranking Data'!$A$1:$CB$105,ROW($E100),7),"")</f>
        <v/>
      </c>
      <c r="D100" s="303" t="str">
        <f>IF(INDEX('CoC Ranking Data'!$A$1:$CB$105,ROW($E100),15)&lt;&gt;"",INDEX('CoC Ranking Data'!$A$1:$CB$105,ROW($E100),15),"")</f>
        <v/>
      </c>
      <c r="E100" s="8" t="str">
        <f t="shared" si="1"/>
        <v/>
      </c>
    </row>
    <row r="101" spans="1:5" x14ac:dyDescent="0.25">
      <c r="A101" s="288" t="str">
        <f>IF(INDEX('CoC Ranking Data'!$A$1:$CB$106,ROW($E101),4)&lt;&gt;"",INDEX('CoC Ranking Data'!$A$1:$CB$106,ROW($E101),4),"")</f>
        <v/>
      </c>
      <c r="B101" s="288" t="str">
        <f>IF(INDEX('CoC Ranking Data'!$A$1:$CB$101,ROW($E101),5)&lt;&gt;"",INDEX('CoC Ranking Data'!$A$1:$CB$101,ROW($E101),5),"")</f>
        <v/>
      </c>
      <c r="C101" s="289" t="str">
        <f>IF(INDEX('CoC Ranking Data'!$A$1:$CB$105,ROW($E101),7)&lt;&gt;"",INDEX('CoC Ranking Data'!$A$1:$CB$105,ROW($E101),7),"")</f>
        <v/>
      </c>
      <c r="D101" s="303" t="str">
        <f>IF(INDEX('CoC Ranking Data'!$A$1:$CB$105,ROW($E101),15)&lt;&gt;"",INDEX('CoC Ranking Data'!$A$1:$CB$105,ROW($E101),15),"")</f>
        <v/>
      </c>
      <c r="E101" s="8" t="str">
        <f t="shared" si="1"/>
        <v/>
      </c>
    </row>
  </sheetData>
  <sheetProtection algorithmName="SHA-512" hashValue="jPt4e4iguY39Lpv2fiqn+++lWt3QwtBKWUIXYA82akFBdYc8fClkMOKPOCWCmprn54r7O0BHfp1+cm27hTDV7w==" saltValue="h5YKINXTI8C/3YXFm7HIlw==" spinCount="100000" sheet="1" objects="1" scenarios="1" selectLockedCells="1"/>
  <autoFilter ref="A8:E8" xr:uid="{00000000-0009-0000-0000-000008000000}">
    <filterColumn colId="0" showButton="0"/>
    <filterColumn colId="1" showButton="0"/>
    <filterColumn colId="2" showButton="0"/>
  </autoFilter>
  <hyperlinks>
    <hyperlink ref="E1" location="'Scoring Chart'!A1" display="Return to Scoring Chart"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23</vt:i4>
      </vt:variant>
    </vt:vector>
  </HeadingPairs>
  <TitlesOfParts>
    <vt:vector size="67" baseType="lpstr">
      <vt:lpstr>Scoring Description</vt:lpstr>
      <vt:lpstr>Scoring D1escription</vt:lpstr>
      <vt:lpstr>Scoring Chart</vt:lpstr>
      <vt:lpstr>Final Scoring Review</vt:lpstr>
      <vt:lpstr>Scoring Summary</vt:lpstr>
      <vt:lpstr>CoC Ranking Data</vt:lpstr>
      <vt:lpstr>CoC Renewal Ranking Report</vt:lpstr>
      <vt:lpstr>Exit-Retention to PH (Sortable)</vt:lpstr>
      <vt:lpstr>1a. Housing Stability (RRH)</vt:lpstr>
      <vt:lpstr>1b. Housing Stability (SSO)</vt:lpstr>
      <vt:lpstr>1c. Housing Stability (PSH)</vt:lpstr>
      <vt:lpstr>2. Returns to Homelessness</vt:lpstr>
      <vt:lpstr>3. Safety Improvement (DV Only)</vt:lpstr>
      <vt:lpstr>Length of Stay (TH Only)</vt:lpstr>
      <vt:lpstr>4. Length of Time Homeless</vt:lpstr>
      <vt:lpstr>5a. Earned Income Growth</vt:lpstr>
      <vt:lpstr>5b. UnEarned Income Growth</vt:lpstr>
      <vt:lpstr>5c. Total Income Growth (PSH)</vt:lpstr>
      <vt:lpstr>5d. Income + Only (PSH Only)</vt:lpstr>
      <vt:lpstr>6. Non-cash | Mainstream Ben.</vt:lpstr>
      <vt:lpstr>7. Project Part. Eligibility</vt:lpstr>
      <vt:lpstr>8. Unit Utilization Rate</vt:lpstr>
      <vt:lpstr>9. Drawdown Rates</vt:lpstr>
      <vt:lpstr>10. Funds recaptured by HUD</vt:lpstr>
      <vt:lpstr>11. Timely APR Submission</vt:lpstr>
      <vt:lpstr>12. Cost per Household</vt:lpstr>
      <vt:lpstr>13. Cost per Positive Exit</vt:lpstr>
      <vt:lpstr>14. HUD Monitoring</vt:lpstr>
      <vt:lpstr>15. CoC Project Description</vt:lpstr>
      <vt:lpstr>16. Opening Doors Goals</vt:lpstr>
      <vt:lpstr>15a. Severity of Needs</vt:lpstr>
      <vt:lpstr>15b. HH w-Zero Income at Entry</vt:lpstr>
      <vt:lpstr>15c. Chronic HH at Entry</vt:lpstr>
      <vt:lpstr>16. Housing First Approach</vt:lpstr>
      <vt:lpstr>17. RHAB Participation</vt:lpstr>
      <vt:lpstr>18. Attended CoC Meetings</vt:lpstr>
      <vt:lpstr>19. Attended CoC Trainings</vt:lpstr>
      <vt:lpstr>20. High Quality Data Entry</vt:lpstr>
      <vt:lpstr>21. Timeliness of Data Entry</vt:lpstr>
      <vt:lpstr>25. HMIS Bed Inventory</vt:lpstr>
      <vt:lpstr>Raw Total Score</vt:lpstr>
      <vt:lpstr>Drop Down</vt:lpstr>
      <vt:lpstr>Tiebreaking</vt:lpstr>
      <vt:lpstr>Reduction Worksheet</vt:lpstr>
      <vt:lpstr>_msoanchor_10</vt:lpstr>
      <vt:lpstr>_msoanchor_11</vt:lpstr>
      <vt:lpstr>_msoanchor_12</vt:lpstr>
      <vt:lpstr>_msoanchor_13</vt:lpstr>
      <vt:lpstr>_msoanchor_15</vt:lpstr>
      <vt:lpstr>_msoanchor_16</vt:lpstr>
      <vt:lpstr>_msoanchor_17</vt:lpstr>
      <vt:lpstr>_msoanchor_18</vt:lpstr>
      <vt:lpstr>_msoanchor_19</vt:lpstr>
      <vt:lpstr>_msoanchor_2</vt:lpstr>
      <vt:lpstr>_msoanchor_3</vt:lpstr>
      <vt:lpstr>_msoanchor_4</vt:lpstr>
      <vt:lpstr>_msoanchor_5</vt:lpstr>
      <vt:lpstr>_msoanchor_6</vt:lpstr>
      <vt:lpstr>_msoanchor_7</vt:lpstr>
      <vt:lpstr>_msoanchor_9</vt:lpstr>
      <vt:lpstr>contractyear</vt:lpstr>
      <vt:lpstr>FiscalInfoReliability</vt:lpstr>
      <vt:lpstr>'Scoring Summary'!Print_Area</vt:lpstr>
      <vt:lpstr>'CoC Renewal Ranking Report'!Print_Titles</vt:lpstr>
      <vt:lpstr>Projtype</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2019-09-26T20:56:54Z</dcterms:modified>
</cp:coreProperties>
</file>